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165" windowWidth="20550" windowHeight="7305" tabRatio="67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03" i="1" l="1"/>
  <c r="H103" i="1"/>
  <c r="I103" i="1"/>
  <c r="J103" i="1"/>
  <c r="L103" i="1"/>
  <c r="E8" i="8"/>
  <c r="U2" i="4"/>
  <c r="E8" i="4" s="1"/>
  <c r="H84" i="8"/>
  <c r="G84" i="8"/>
  <c r="F84" i="8"/>
  <c r="E84" i="8"/>
  <c r="D84" i="8"/>
  <c r="C84" i="8"/>
  <c r="H83" i="8"/>
  <c r="G83" i="8"/>
  <c r="F83" i="8"/>
  <c r="E83" i="8"/>
  <c r="D83" i="8"/>
  <c r="C83" i="8"/>
  <c r="H82" i="8"/>
  <c r="G82" i="8"/>
  <c r="F82" i="8"/>
  <c r="E82" i="8"/>
  <c r="D82" i="8"/>
  <c r="C82" i="8"/>
  <c r="X76" i="8"/>
  <c r="W76" i="8"/>
  <c r="U76" i="8"/>
  <c r="H70" i="8"/>
  <c r="G70" i="8"/>
  <c r="F70" i="8"/>
  <c r="E70" i="8"/>
  <c r="D70" i="8"/>
  <c r="C70" i="8"/>
  <c r="P69" i="8"/>
  <c r="O69" i="8"/>
  <c r="N69" i="8"/>
  <c r="M69" i="8"/>
  <c r="L69" i="8"/>
  <c r="K69" i="8"/>
  <c r="J69" i="8"/>
  <c r="I69" i="8"/>
  <c r="I84" i="8" s="1"/>
  <c r="P68" i="8"/>
  <c r="P83" i="8" s="1"/>
  <c r="O68" i="8"/>
  <c r="N68" i="8"/>
  <c r="N83" i="8" s="1"/>
  <c r="M68" i="8"/>
  <c r="L68" i="8"/>
  <c r="L83" i="8" s="1"/>
  <c r="K68" i="8"/>
  <c r="J68" i="8"/>
  <c r="J83" i="8" s="1"/>
  <c r="I68" i="8"/>
  <c r="P67" i="8"/>
  <c r="O67" i="8"/>
  <c r="N67" i="8"/>
  <c r="M67" i="8"/>
  <c r="M82" i="8" s="1"/>
  <c r="L67" i="8"/>
  <c r="K67" i="8"/>
  <c r="J67" i="8"/>
  <c r="I67" i="8"/>
  <c r="I82" i="8" s="1"/>
  <c r="Z61" i="8"/>
  <c r="T76" i="8" s="1"/>
  <c r="Y61" i="8"/>
  <c r="S76" i="8" s="1"/>
  <c r="X61" i="8"/>
  <c r="W61" i="8"/>
  <c r="U61" i="8"/>
  <c r="T61" i="8"/>
  <c r="Q61" i="8"/>
  <c r="P61" i="8"/>
  <c r="O61" i="8"/>
  <c r="N61" i="8"/>
  <c r="M61" i="8"/>
  <c r="L61" i="8"/>
  <c r="K61" i="8"/>
  <c r="J61" i="8"/>
  <c r="H61" i="8"/>
  <c r="G61" i="8"/>
  <c r="F61" i="8"/>
  <c r="E61" i="8"/>
  <c r="D61" i="8"/>
  <c r="C61" i="8"/>
  <c r="AA60" i="8"/>
  <c r="AB60" i="8" s="1"/>
  <c r="V60" i="8"/>
  <c r="R60" i="8"/>
  <c r="I60" i="8"/>
  <c r="AA59" i="8"/>
  <c r="AB59" i="8" s="1"/>
  <c r="V59" i="8"/>
  <c r="R59" i="8"/>
  <c r="I59" i="8"/>
  <c r="AA58" i="8"/>
  <c r="V58" i="8"/>
  <c r="R58" i="8"/>
  <c r="I58" i="8"/>
  <c r="S52" i="8"/>
  <c r="R52" i="8"/>
  <c r="Q52" i="8"/>
  <c r="P52" i="8"/>
  <c r="O52" i="8"/>
  <c r="N52" i="8"/>
  <c r="L52" i="8"/>
  <c r="K52" i="8"/>
  <c r="J52" i="8"/>
  <c r="I52" i="8"/>
  <c r="H52" i="8"/>
  <c r="G52" i="8"/>
  <c r="E52" i="8"/>
  <c r="D52" i="8"/>
  <c r="C52"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M7" i="3"/>
  <c r="G2" i="6"/>
  <c r="A6" i="2"/>
  <c r="A37" i="2" s="1"/>
  <c r="K7" i="3" s="1"/>
  <c r="E4" i="6"/>
  <c r="F4" i="6"/>
  <c r="G4" i="6"/>
  <c r="H4" i="6"/>
  <c r="I4" i="6"/>
  <c r="J4" i="6"/>
  <c r="K4" i="6"/>
  <c r="L4" i="6"/>
  <c r="M4" i="6"/>
  <c r="N4" i="6"/>
  <c r="D4" i="6"/>
  <c r="M103" i="1" l="1"/>
  <c r="K103" i="1"/>
  <c r="A88" i="2"/>
  <c r="B60" i="1" s="1"/>
  <c r="A86" i="2"/>
  <c r="B58" i="1" s="1"/>
  <c r="A89" i="2"/>
  <c r="B61" i="1" s="1"/>
  <c r="A87" i="2"/>
  <c r="B59" i="1" s="1"/>
  <c r="U31" i="4"/>
  <c r="U25" i="8"/>
  <c r="U36" i="8"/>
  <c r="U47" i="4"/>
  <c r="U39" i="4"/>
  <c r="U35" i="4"/>
  <c r="U25" i="4"/>
  <c r="U23" i="4"/>
  <c r="J48" i="8"/>
  <c r="F76" i="8" s="1"/>
  <c r="S48" i="8"/>
  <c r="U19" i="8"/>
  <c r="U33" i="4"/>
  <c r="U50" i="8"/>
  <c r="U41" i="4"/>
  <c r="U51" i="4"/>
  <c r="T52" i="8"/>
  <c r="U26" i="4"/>
  <c r="U21" i="4"/>
  <c r="U21" i="8"/>
  <c r="U29" i="8"/>
  <c r="U49" i="4"/>
  <c r="U29" i="4"/>
  <c r="U50" i="4"/>
  <c r="U23" i="8"/>
  <c r="U47" i="8"/>
  <c r="S58" i="8"/>
  <c r="U37" i="4"/>
  <c r="U45" i="4"/>
  <c r="U42" i="8"/>
  <c r="U19" i="4"/>
  <c r="U42" i="4"/>
  <c r="K48" i="8"/>
  <c r="G76" i="8" s="1"/>
  <c r="U31" i="8"/>
  <c r="U45" i="8"/>
  <c r="E48" i="8"/>
  <c r="E120" i="8" s="1"/>
  <c r="A39" i="2"/>
  <c r="F27" i="8"/>
  <c r="V61" i="8"/>
  <c r="F52" i="8"/>
  <c r="U24" i="4"/>
  <c r="U24" i="8"/>
  <c r="U26" i="8"/>
  <c r="T27" i="8"/>
  <c r="T30" i="8"/>
  <c r="U40" i="8"/>
  <c r="U46" i="4"/>
  <c r="U38" i="4"/>
  <c r="U22" i="4"/>
  <c r="M17" i="8"/>
  <c r="N48" i="8"/>
  <c r="R48" i="8"/>
  <c r="U33" i="8"/>
  <c r="I48" i="8"/>
  <c r="E76" i="8" s="1"/>
  <c r="U39" i="8"/>
  <c r="U41" i="8"/>
  <c r="G48" i="8"/>
  <c r="C76" i="8" s="1"/>
  <c r="S60" i="8"/>
  <c r="W130" i="8" s="1"/>
  <c r="X137" i="8" s="1"/>
  <c r="O70" i="8"/>
  <c r="O76" i="8" s="1"/>
  <c r="U40" i="4"/>
  <c r="U32" i="4"/>
  <c r="M27" i="8"/>
  <c r="U38" i="8"/>
  <c r="U44" i="8"/>
  <c r="U46" i="8"/>
  <c r="U44" i="4"/>
  <c r="U36" i="4"/>
  <c r="U28" i="4"/>
  <c r="U20" i="4"/>
  <c r="U18" i="8"/>
  <c r="U28" i="8"/>
  <c r="F30" i="8"/>
  <c r="F34" i="8"/>
  <c r="Q48" i="8"/>
  <c r="O48" i="8"/>
  <c r="U49" i="8"/>
  <c r="R61" i="8"/>
  <c r="L70" i="8"/>
  <c r="L82" i="8"/>
  <c r="V76" i="8"/>
  <c r="AB58" i="8"/>
  <c r="AB61" i="8" s="1"/>
  <c r="AA61" i="8"/>
  <c r="M34" i="8"/>
  <c r="M30" i="8"/>
  <c r="H48" i="8"/>
  <c r="D76" i="8" s="1"/>
  <c r="U22" i="8"/>
  <c r="U32" i="8"/>
  <c r="M43" i="8"/>
  <c r="P70" i="8"/>
  <c r="P76" i="8" s="1"/>
  <c r="P82" i="8"/>
  <c r="K83" i="8"/>
  <c r="O83" i="8"/>
  <c r="J82" i="8"/>
  <c r="J70" i="8"/>
  <c r="N82" i="8"/>
  <c r="N70" i="8"/>
  <c r="I83" i="8"/>
  <c r="I70" i="8"/>
  <c r="M83" i="8"/>
  <c r="M70" i="8"/>
  <c r="Q70" i="8"/>
  <c r="Q76" i="8" s="1"/>
  <c r="J84" i="8"/>
  <c r="N84" i="8"/>
  <c r="D48" i="8"/>
  <c r="T43" i="8"/>
  <c r="F17" i="8"/>
  <c r="L48" i="8"/>
  <c r="H76" i="8" s="1"/>
  <c r="P48" i="8"/>
  <c r="U37" i="8"/>
  <c r="M52" i="8"/>
  <c r="I61" i="8"/>
  <c r="R67" i="8"/>
  <c r="S67" i="8" s="1"/>
  <c r="U20" i="8"/>
  <c r="T34" i="8"/>
  <c r="U35" i="8"/>
  <c r="F43" i="8"/>
  <c r="C48" i="8"/>
  <c r="U51" i="8"/>
  <c r="S59" i="8"/>
  <c r="R69" i="8"/>
  <c r="K70" i="8"/>
  <c r="R68" i="8"/>
  <c r="K82" i="8"/>
  <c r="O82" i="8"/>
  <c r="M84" i="8"/>
  <c r="L84" i="8"/>
  <c r="P84" i="8"/>
  <c r="T17" i="8"/>
  <c r="K84" i="8"/>
  <c r="O84" i="8"/>
  <c r="A209" i="2"/>
  <c r="A205" i="2"/>
  <c r="A201" i="2"/>
  <c r="A197" i="2"/>
  <c r="A193" i="2"/>
  <c r="A189" i="2"/>
  <c r="A185" i="2"/>
  <c r="A181" i="2"/>
  <c r="A177" i="2"/>
  <c r="A173" i="2"/>
  <c r="A169" i="2"/>
  <c r="A165" i="2"/>
  <c r="A161" i="2"/>
  <c r="A157" i="2"/>
  <c r="A153" i="2"/>
  <c r="A149" i="2"/>
  <c r="W125" i="8" s="1"/>
  <c r="A145" i="2"/>
  <c r="A141" i="2"/>
  <c r="A137" i="2"/>
  <c r="AD55" i="8" s="1"/>
  <c r="A133" i="2"/>
  <c r="Y56" i="8" s="1"/>
  <c r="A129" i="2"/>
  <c r="W55" i="8" s="1"/>
  <c r="A125" i="2"/>
  <c r="A121" i="2"/>
  <c r="C55" i="8" s="1"/>
  <c r="A117" i="2"/>
  <c r="A113" i="2"/>
  <c r="A109" i="2"/>
  <c r="A105" i="2"/>
  <c r="A101" i="2"/>
  <c r="A97" i="2"/>
  <c r="A93" i="2"/>
  <c r="A85" i="2"/>
  <c r="B57" i="1" s="1"/>
  <c r="A81" i="2"/>
  <c r="B51" i="1" s="1"/>
  <c r="A77" i="2"/>
  <c r="B42" i="1" s="1"/>
  <c r="A70" i="2"/>
  <c r="A66" i="2"/>
  <c r="A62" i="2"/>
  <c r="A58" i="2"/>
  <c r="A54" i="2"/>
  <c r="B12" i="8" s="1"/>
  <c r="A51" i="2"/>
  <c r="A47" i="2"/>
  <c r="A43" i="2"/>
  <c r="A38" i="2"/>
  <c r="A33" i="2"/>
  <c r="A29" i="2"/>
  <c r="A25" i="2"/>
  <c r="A21" i="2"/>
  <c r="A17" i="2"/>
  <c r="A13" i="2"/>
  <c r="B10" i="8" s="1"/>
  <c r="A9" i="2"/>
  <c r="A4" i="6" s="1"/>
  <c r="A210" i="2"/>
  <c r="A206" i="2"/>
  <c r="A202" i="2"/>
  <c r="A198" i="2"/>
  <c r="A194" i="2"/>
  <c r="A190" i="2"/>
  <c r="A186" i="2"/>
  <c r="A182" i="2"/>
  <c r="A178" i="2"/>
  <c r="A174" i="2"/>
  <c r="A170" i="2"/>
  <c r="A166" i="2"/>
  <c r="A162" i="2"/>
  <c r="A158" i="2"/>
  <c r="A154" i="2"/>
  <c r="A150" i="2"/>
  <c r="AA134" i="8" s="1"/>
  <c r="A146" i="2"/>
  <c r="B133" i="8" s="1"/>
  <c r="A142" i="2"/>
  <c r="A138" i="2"/>
  <c r="T55" i="8" s="1"/>
  <c r="A134" i="2"/>
  <c r="Y57" i="8" s="1"/>
  <c r="A130" i="2"/>
  <c r="W56" i="8" s="1"/>
  <c r="A126" i="2"/>
  <c r="B63" i="8" s="1"/>
  <c r="A122" i="2"/>
  <c r="A118" i="2"/>
  <c r="A114" i="2"/>
  <c r="A110" i="2"/>
  <c r="A106" i="2"/>
  <c r="J56" i="8" s="1"/>
  <c r="A102" i="2"/>
  <c r="A98" i="2"/>
  <c r="A94" i="2"/>
  <c r="A90" i="2"/>
  <c r="B49" i="8" s="1"/>
  <c r="A82" i="2"/>
  <c r="B52" i="1" s="1"/>
  <c r="A78" i="2"/>
  <c r="A74" i="2"/>
  <c r="B36" i="1" s="1"/>
  <c r="A71" i="2"/>
  <c r="A67" i="2"/>
  <c r="A63" i="2"/>
  <c r="A59" i="2"/>
  <c r="A55" i="2"/>
  <c r="B13" i="8" s="1"/>
  <c r="A52" i="2"/>
  <c r="B8" i="8" s="1"/>
  <c r="A48" i="2"/>
  <c r="A44" i="2"/>
  <c r="A40" i="2"/>
  <c r="A34" i="2"/>
  <c r="A30" i="2"/>
  <c r="A26" i="2"/>
  <c r="A22" i="2"/>
  <c r="S78" i="8" s="1"/>
  <c r="A18" i="2"/>
  <c r="A14" i="2"/>
  <c r="A10" i="2"/>
  <c r="A211" i="2"/>
  <c r="B142" i="4" s="1"/>
  <c r="A207" i="2"/>
  <c r="A203" i="2"/>
  <c r="A199" i="2"/>
  <c r="A195" i="2"/>
  <c r="A191" i="2"/>
  <c r="A187" i="2"/>
  <c r="A183" i="2"/>
  <c r="A179" i="2"/>
  <c r="A175" i="2"/>
  <c r="A171" i="2"/>
  <c r="A167" i="2"/>
  <c r="A163" i="2"/>
  <c r="A159" i="2"/>
  <c r="A155" i="2"/>
  <c r="A151" i="2"/>
  <c r="AB134" i="8" s="1"/>
  <c r="A147" i="2"/>
  <c r="B124" i="8" s="1"/>
  <c r="A143" i="2"/>
  <c r="B72" i="8" s="1"/>
  <c r="A139" i="2"/>
  <c r="T56" i="8" s="1"/>
  <c r="A135" i="2"/>
  <c r="Z57" i="8" s="1"/>
  <c r="A131" i="2"/>
  <c r="W57" i="8" s="1"/>
  <c r="A127" i="2"/>
  <c r="T64" i="8" s="1"/>
  <c r="A123" i="2"/>
  <c r="A119" i="2"/>
  <c r="B54" i="8" s="1"/>
  <c r="A115" i="2"/>
  <c r="A111" i="2"/>
  <c r="A107" i="2"/>
  <c r="A103" i="2"/>
  <c r="A99" i="2"/>
  <c r="A95" i="2"/>
  <c r="A91" i="2"/>
  <c r="B50" i="8" s="1"/>
  <c r="A83" i="2"/>
  <c r="A79" i="2"/>
  <c r="B49" i="1" s="1"/>
  <c r="A75" i="2"/>
  <c r="B37" i="1" s="1"/>
  <c r="A72" i="2"/>
  <c r="A68" i="2"/>
  <c r="A64" i="2"/>
  <c r="A60" i="2"/>
  <c r="A56" i="2"/>
  <c r="A53" i="2"/>
  <c r="A49" i="2"/>
  <c r="A45" i="2"/>
  <c r="A41" i="2"/>
  <c r="A35" i="2"/>
  <c r="A31" i="2"/>
  <c r="A27" i="2"/>
  <c r="A23" i="2"/>
  <c r="A19" i="2"/>
  <c r="W124" i="8" s="1"/>
  <c r="A15" i="2"/>
  <c r="A11" i="2"/>
  <c r="A212" i="2"/>
  <c r="A208" i="2"/>
  <c r="A204" i="2"/>
  <c r="A200" i="2"/>
  <c r="A196" i="2"/>
  <c r="A192" i="2"/>
  <c r="A188" i="2"/>
  <c r="A184" i="2"/>
  <c r="A180" i="2"/>
  <c r="A176" i="2"/>
  <c r="A172" i="2"/>
  <c r="A168" i="2"/>
  <c r="A164" i="2"/>
  <c r="A160" i="2"/>
  <c r="A156" i="2"/>
  <c r="A152" i="2"/>
  <c r="B86" i="8" s="1"/>
  <c r="A148" i="2"/>
  <c r="B87" i="8" s="1"/>
  <c r="A144" i="2"/>
  <c r="A140" i="2"/>
  <c r="U56" i="8" s="1"/>
  <c r="A136" i="2"/>
  <c r="A132" i="2"/>
  <c r="X57" i="8" s="1"/>
  <c r="A128" i="2"/>
  <c r="B78" i="8" s="1"/>
  <c r="A124" i="2"/>
  <c r="A120" i="2"/>
  <c r="A116" i="2"/>
  <c r="A112" i="2"/>
  <c r="A108" i="2"/>
  <c r="A104" i="2"/>
  <c r="A100" i="2"/>
  <c r="A96" i="2"/>
  <c r="A92" i="2"/>
  <c r="B51" i="8" s="1"/>
  <c r="A84" i="2"/>
  <c r="B53" i="1" s="1"/>
  <c r="A80" i="2"/>
  <c r="B50" i="1" s="1"/>
  <c r="A76" i="2"/>
  <c r="B41" i="1" s="1"/>
  <c r="A73" i="2"/>
  <c r="A69" i="2"/>
  <c r="A65" i="2"/>
  <c r="A61" i="2"/>
  <c r="A57" i="2"/>
  <c r="A50" i="2"/>
  <c r="B7" i="8" s="1"/>
  <c r="A46" i="2"/>
  <c r="A42" i="2"/>
  <c r="A36" i="2"/>
  <c r="A32" i="2"/>
  <c r="A28" i="2"/>
  <c r="A24" i="2"/>
  <c r="A20" i="2"/>
  <c r="A16" i="2"/>
  <c r="A12" i="2"/>
  <c r="A8" i="2"/>
  <c r="G2" i="3"/>
  <c r="E2" i="1"/>
  <c r="J2" i="4"/>
  <c r="S6" i="8" l="1"/>
  <c r="P5" i="3"/>
  <c r="K76" i="8"/>
  <c r="E110" i="8"/>
  <c r="E95" i="8"/>
  <c r="E114" i="8"/>
  <c r="E105" i="8"/>
  <c r="E99" i="8"/>
  <c r="E119" i="8"/>
  <c r="U17" i="8"/>
  <c r="T2" i="8"/>
  <c r="T2" i="4"/>
  <c r="L76" i="8"/>
  <c r="AC60" i="8"/>
  <c r="AD60" i="8" s="1"/>
  <c r="AC58" i="8"/>
  <c r="T67" i="8" s="1"/>
  <c r="S61" i="8"/>
  <c r="M76" i="8"/>
  <c r="U34" i="8"/>
  <c r="B116" i="8"/>
  <c r="B42" i="8"/>
  <c r="V136" i="8"/>
  <c r="R136" i="8"/>
  <c r="R127" i="8"/>
  <c r="F90" i="8"/>
  <c r="I81" i="8"/>
  <c r="R66" i="8"/>
  <c r="I57" i="8"/>
  <c r="AB56" i="8"/>
  <c r="V56" i="8"/>
  <c r="F16" i="8"/>
  <c r="R81" i="8"/>
  <c r="R57" i="8"/>
  <c r="S56" i="8"/>
  <c r="I127" i="8"/>
  <c r="M90" i="8"/>
  <c r="R75" i="8"/>
  <c r="T16" i="8"/>
  <c r="I136" i="8"/>
  <c r="V75" i="8"/>
  <c r="M16" i="8"/>
  <c r="T90" i="8"/>
  <c r="I75" i="8"/>
  <c r="I66" i="8"/>
  <c r="B30" i="8"/>
  <c r="B104" i="8"/>
  <c r="G75" i="8"/>
  <c r="G136" i="8"/>
  <c r="G127" i="8"/>
  <c r="K90" i="8"/>
  <c r="G66" i="8"/>
  <c r="K16" i="8"/>
  <c r="G57" i="8"/>
  <c r="G81" i="8"/>
  <c r="B91" i="8"/>
  <c r="B17" i="8"/>
  <c r="B127" i="8"/>
  <c r="B73" i="8"/>
  <c r="B66" i="8"/>
  <c r="B81" i="8"/>
  <c r="B57" i="8"/>
  <c r="U125" i="8"/>
  <c r="B134" i="8"/>
  <c r="B20" i="8"/>
  <c r="B94" i="8"/>
  <c r="C88" i="8"/>
  <c r="C14" i="8"/>
  <c r="B84" i="8"/>
  <c r="B69" i="8"/>
  <c r="U130" i="8"/>
  <c r="X135" i="8"/>
  <c r="B60" i="8"/>
  <c r="B130" i="8"/>
  <c r="X74" i="8"/>
  <c r="B97" i="8"/>
  <c r="B23" i="8"/>
  <c r="D16" i="8"/>
  <c r="D90" i="8"/>
  <c r="N136" i="8"/>
  <c r="N127" i="8"/>
  <c r="R90" i="8"/>
  <c r="N66" i="8"/>
  <c r="R16" i="8"/>
  <c r="N81" i="8"/>
  <c r="N57" i="8"/>
  <c r="N75" i="8"/>
  <c r="S75" i="8"/>
  <c r="S136" i="8"/>
  <c r="B26" i="8"/>
  <c r="B100" i="8"/>
  <c r="C75" i="8"/>
  <c r="C136" i="8"/>
  <c r="C127" i="8"/>
  <c r="G90" i="8"/>
  <c r="C66" i="8"/>
  <c r="G16" i="8"/>
  <c r="C57" i="8"/>
  <c r="C81" i="8"/>
  <c r="B29" i="8"/>
  <c r="B103" i="8"/>
  <c r="F136" i="8"/>
  <c r="F127" i="8"/>
  <c r="J90" i="8"/>
  <c r="F66" i="8"/>
  <c r="J16" i="8"/>
  <c r="F81" i="8"/>
  <c r="F57" i="8"/>
  <c r="F75" i="8"/>
  <c r="B90" i="8"/>
  <c r="B16" i="8"/>
  <c r="N89" i="8"/>
  <c r="N15" i="8"/>
  <c r="B34" i="8"/>
  <c r="B108" i="8"/>
  <c r="J136" i="8"/>
  <c r="J127" i="8"/>
  <c r="N90" i="8"/>
  <c r="J66" i="8"/>
  <c r="N16" i="8"/>
  <c r="J81" i="8"/>
  <c r="J57" i="8"/>
  <c r="J75" i="8"/>
  <c r="B1" i="6"/>
  <c r="B1" i="7"/>
  <c r="B22" i="8"/>
  <c r="B96" i="8"/>
  <c r="B37" i="8"/>
  <c r="B111" i="8"/>
  <c r="C90" i="8"/>
  <c r="C16" i="8"/>
  <c r="M81" i="8"/>
  <c r="M57" i="8"/>
  <c r="Q16" i="8"/>
  <c r="M127" i="8"/>
  <c r="M75" i="8"/>
  <c r="M66" i="8"/>
  <c r="Q90" i="8"/>
  <c r="M136" i="8"/>
  <c r="B25" i="8"/>
  <c r="B99" i="8"/>
  <c r="B40" i="8"/>
  <c r="B114" i="8"/>
  <c r="C126" i="8"/>
  <c r="G89" i="8"/>
  <c r="C65" i="8"/>
  <c r="G15" i="8"/>
  <c r="C80" i="8"/>
  <c r="C74" i="8"/>
  <c r="C56" i="8"/>
  <c r="C135" i="8"/>
  <c r="P75" i="8"/>
  <c r="P136" i="8"/>
  <c r="P127" i="8"/>
  <c r="P57" i="8"/>
  <c r="P81" i="8"/>
  <c r="P66" i="8"/>
  <c r="AD54" i="8"/>
  <c r="T63" i="8"/>
  <c r="U13" i="8"/>
  <c r="Y72" i="8"/>
  <c r="B102" i="8"/>
  <c r="B28" i="8"/>
  <c r="B117" i="8"/>
  <c r="B43" i="8"/>
  <c r="E81" i="8"/>
  <c r="E57" i="8"/>
  <c r="I16" i="8"/>
  <c r="E136" i="8"/>
  <c r="E75" i="8"/>
  <c r="E66" i="8"/>
  <c r="I90" i="8"/>
  <c r="E127" i="8"/>
  <c r="B122" i="8"/>
  <c r="B48" i="8"/>
  <c r="U52" i="8"/>
  <c r="E94" i="8"/>
  <c r="E103" i="8"/>
  <c r="E113" i="8"/>
  <c r="E93" i="8"/>
  <c r="E97" i="8"/>
  <c r="E102" i="8"/>
  <c r="E107" i="8"/>
  <c r="E112" i="8"/>
  <c r="E116" i="8"/>
  <c r="E121" i="8"/>
  <c r="B101" i="8"/>
  <c r="B27" i="8"/>
  <c r="D75" i="8"/>
  <c r="D136" i="8"/>
  <c r="D127" i="8"/>
  <c r="D81" i="8"/>
  <c r="D66" i="8"/>
  <c r="H90" i="8"/>
  <c r="D57" i="8"/>
  <c r="H16" i="8"/>
  <c r="B14" i="8"/>
  <c r="B88" i="8"/>
  <c r="B45" i="8"/>
  <c r="B119" i="8"/>
  <c r="B32" i="8"/>
  <c r="B106" i="8"/>
  <c r="B35" i="8"/>
  <c r="B109" i="8"/>
  <c r="K75" i="8"/>
  <c r="K136" i="8"/>
  <c r="K127" i="8"/>
  <c r="O90" i="8"/>
  <c r="K66" i="8"/>
  <c r="O16" i="8"/>
  <c r="K57" i="8"/>
  <c r="K81" i="8"/>
  <c r="B112" i="8"/>
  <c r="B38" i="8"/>
  <c r="B41" i="8"/>
  <c r="B115" i="8"/>
  <c r="Q81" i="8"/>
  <c r="Q57" i="8"/>
  <c r="Q136" i="8"/>
  <c r="Q127" i="8"/>
  <c r="Q75" i="8"/>
  <c r="Q66" i="8"/>
  <c r="B118" i="8"/>
  <c r="B44" i="8"/>
  <c r="Y135" i="8"/>
  <c r="S80" i="8"/>
  <c r="AC55" i="8"/>
  <c r="Y74" i="8"/>
  <c r="B70" i="8"/>
  <c r="U15" i="8"/>
  <c r="B131" i="8"/>
  <c r="B52" i="8"/>
  <c r="B137" i="8"/>
  <c r="S126" i="8"/>
  <c r="U89" i="8"/>
  <c r="B76" i="8"/>
  <c r="S65" i="8"/>
  <c r="B61" i="8"/>
  <c r="B121" i="8"/>
  <c r="B47" i="8"/>
  <c r="B93" i="8"/>
  <c r="B19" i="8"/>
  <c r="B59" i="8"/>
  <c r="B129" i="8"/>
  <c r="B83" i="8"/>
  <c r="W74" i="8"/>
  <c r="W135" i="8"/>
  <c r="U129" i="8"/>
  <c r="B68" i="8"/>
  <c r="B31" i="8"/>
  <c r="B105" i="8"/>
  <c r="B46" i="8"/>
  <c r="B120" i="8"/>
  <c r="H75" i="8"/>
  <c r="H136" i="8"/>
  <c r="H127" i="8"/>
  <c r="H57" i="8"/>
  <c r="L16" i="8"/>
  <c r="H81" i="8"/>
  <c r="H66" i="8"/>
  <c r="L90" i="8"/>
  <c r="B79" i="8"/>
  <c r="B125" i="8"/>
  <c r="B55" i="8"/>
  <c r="B64" i="8"/>
  <c r="W75" i="8"/>
  <c r="W136" i="8"/>
  <c r="X75" i="8"/>
  <c r="X136" i="8"/>
  <c r="U136" i="8"/>
  <c r="U75" i="8"/>
  <c r="AA56" i="8"/>
  <c r="B92" i="8"/>
  <c r="B18" i="8"/>
  <c r="B107" i="8"/>
  <c r="B33" i="8"/>
  <c r="J135" i="8"/>
  <c r="J126" i="8"/>
  <c r="J80" i="8"/>
  <c r="J74" i="8"/>
  <c r="J65" i="8"/>
  <c r="U128" i="8"/>
  <c r="S74" i="8"/>
  <c r="S135" i="8"/>
  <c r="B128" i="8"/>
  <c r="B67" i="8"/>
  <c r="B58" i="8"/>
  <c r="B82" i="8"/>
  <c r="B21" i="8"/>
  <c r="B95" i="8"/>
  <c r="B36" i="8"/>
  <c r="B110" i="8"/>
  <c r="C89" i="8"/>
  <c r="C15" i="8"/>
  <c r="L75" i="8"/>
  <c r="L136" i="8"/>
  <c r="L127" i="8"/>
  <c r="L81" i="8"/>
  <c r="L66" i="8"/>
  <c r="P90" i="8"/>
  <c r="L57" i="8"/>
  <c r="P16" i="8"/>
  <c r="C134" i="8"/>
  <c r="C79" i="8"/>
  <c r="C73" i="8"/>
  <c r="C125" i="8"/>
  <c r="C64" i="8"/>
  <c r="Y133" i="8"/>
  <c r="U87" i="8"/>
  <c r="AB133" i="8"/>
  <c r="S124" i="8"/>
  <c r="B24" i="8"/>
  <c r="B98" i="8"/>
  <c r="B113" i="8"/>
  <c r="B39" i="8"/>
  <c r="E90" i="8"/>
  <c r="E16" i="8"/>
  <c r="O75" i="8"/>
  <c r="O136" i="8"/>
  <c r="O127" i="8"/>
  <c r="S90" i="8"/>
  <c r="O66" i="8"/>
  <c r="S16" i="8"/>
  <c r="O57" i="8"/>
  <c r="O81" i="8"/>
  <c r="T136" i="8"/>
  <c r="T75" i="8"/>
  <c r="E98" i="8"/>
  <c r="E109" i="8"/>
  <c r="E118" i="8"/>
  <c r="E92" i="8"/>
  <c r="E96" i="8"/>
  <c r="E100" i="8"/>
  <c r="E106" i="8"/>
  <c r="E111" i="8"/>
  <c r="E115" i="8"/>
  <c r="U27" i="8"/>
  <c r="N76" i="8"/>
  <c r="J76" i="8"/>
  <c r="U30" i="8"/>
  <c r="U43" i="8"/>
  <c r="S69" i="8"/>
  <c r="R84" i="8"/>
  <c r="W129" i="8"/>
  <c r="W137" i="8" s="1"/>
  <c r="AC59" i="8"/>
  <c r="AD59" i="8" s="1"/>
  <c r="S82" i="8"/>
  <c r="R83" i="8"/>
  <c r="S68" i="8"/>
  <c r="F48" i="8"/>
  <c r="D121" i="8"/>
  <c r="D120" i="8"/>
  <c r="D119" i="8"/>
  <c r="D118" i="8"/>
  <c r="D116" i="8"/>
  <c r="D115" i="8"/>
  <c r="D114" i="8"/>
  <c r="D113" i="8"/>
  <c r="D112" i="8"/>
  <c r="D111" i="8"/>
  <c r="D110" i="8"/>
  <c r="D109" i="8"/>
  <c r="D107" i="8"/>
  <c r="D106" i="8"/>
  <c r="D105" i="8"/>
  <c r="D103" i="8"/>
  <c r="D102" i="8"/>
  <c r="D100" i="8"/>
  <c r="D99" i="8"/>
  <c r="D98" i="8"/>
  <c r="D97" i="8"/>
  <c r="D96" i="8"/>
  <c r="D95" i="8"/>
  <c r="D94" i="8"/>
  <c r="D93" i="8"/>
  <c r="D92" i="8"/>
  <c r="I76" i="8"/>
  <c r="R82" i="8"/>
  <c r="R70" i="8"/>
  <c r="T48" i="8"/>
  <c r="M48" i="8"/>
  <c r="S78" i="4"/>
  <c r="B7" i="4"/>
  <c r="B12" i="4"/>
  <c r="AA60" i="4"/>
  <c r="AA59" i="4"/>
  <c r="X76" i="4"/>
  <c r="W76"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8" i="4"/>
  <c r="E101" i="8" l="1"/>
  <c r="AD58" i="8"/>
  <c r="AD61" i="8" s="1"/>
  <c r="E104" i="8"/>
  <c r="E108" i="8"/>
  <c r="E91" i="8"/>
  <c r="T43" i="4"/>
  <c r="M30" i="4"/>
  <c r="U18" i="4"/>
  <c r="E117" i="8"/>
  <c r="F30" i="4"/>
  <c r="F17" i="4"/>
  <c r="F34" i="4"/>
  <c r="R76" i="8"/>
  <c r="Y76" i="8" s="1"/>
  <c r="T34" i="4"/>
  <c r="M43" i="4"/>
  <c r="T30" i="4"/>
  <c r="F27" i="4"/>
  <c r="T17" i="4"/>
  <c r="D108" i="8"/>
  <c r="D117" i="8"/>
  <c r="M17" i="4"/>
  <c r="M27" i="4"/>
  <c r="F43" i="4"/>
  <c r="M34" i="4"/>
  <c r="T27" i="4"/>
  <c r="T68" i="8"/>
  <c r="S83" i="8"/>
  <c r="T69" i="8"/>
  <c r="S84" i="8"/>
  <c r="D101" i="8"/>
  <c r="AC61" i="8"/>
  <c r="D104" i="8"/>
  <c r="D91" i="8"/>
  <c r="U48" i="8"/>
  <c r="S70" i="8"/>
  <c r="P48" i="4"/>
  <c r="D48" i="4"/>
  <c r="L48" i="4"/>
  <c r="R48" i="4"/>
  <c r="I48" i="4"/>
  <c r="J48" i="4"/>
  <c r="N48" i="4"/>
  <c r="S48" i="4"/>
  <c r="O48" i="4"/>
  <c r="Q48" i="4"/>
  <c r="K48" i="4"/>
  <c r="C48" i="4"/>
  <c r="H48" i="4"/>
  <c r="E48" i="4"/>
  <c r="G48" i="4"/>
  <c r="U17" i="4" l="1"/>
  <c r="E122" i="8"/>
  <c r="U30" i="4"/>
  <c r="F48" i="4"/>
  <c r="M48" i="4"/>
  <c r="T48" i="4"/>
  <c r="U43" i="4"/>
  <c r="U27" i="4"/>
  <c r="U34" i="4"/>
  <c r="D122" i="8"/>
  <c r="T70" i="8"/>
  <c r="D121" i="4"/>
  <c r="D116" i="4"/>
  <c r="D112" i="4"/>
  <c r="D107" i="4"/>
  <c r="D102" i="4"/>
  <c r="D97" i="4"/>
  <c r="D93" i="4"/>
  <c r="D114" i="4"/>
  <c r="D105" i="4"/>
  <c r="D95" i="4"/>
  <c r="D118" i="4"/>
  <c r="D113" i="4"/>
  <c r="D109" i="4"/>
  <c r="D103" i="4"/>
  <c r="D98" i="4"/>
  <c r="D94" i="4"/>
  <c r="D92" i="4"/>
  <c r="D120" i="4"/>
  <c r="D115" i="4"/>
  <c r="D111" i="4"/>
  <c r="D106" i="4"/>
  <c r="D100" i="4"/>
  <c r="D96" i="4"/>
  <c r="D119" i="4"/>
  <c r="D110" i="4"/>
  <c r="D99" i="4"/>
  <c r="E118" i="4"/>
  <c r="E113" i="4"/>
  <c r="E109" i="4"/>
  <c r="E103" i="4"/>
  <c r="E98" i="4"/>
  <c r="E94" i="4"/>
  <c r="E92" i="4"/>
  <c r="E121" i="4"/>
  <c r="E111" i="4"/>
  <c r="E100" i="4"/>
  <c r="E119" i="4"/>
  <c r="E114" i="4"/>
  <c r="E110" i="4"/>
  <c r="E105" i="4"/>
  <c r="E99" i="4"/>
  <c r="E95" i="4"/>
  <c r="E116" i="4"/>
  <c r="E112" i="4"/>
  <c r="E107" i="4"/>
  <c r="E102" i="4"/>
  <c r="E97" i="4"/>
  <c r="E93" i="4"/>
  <c r="E120" i="4"/>
  <c r="E115" i="4"/>
  <c r="E106" i="4"/>
  <c r="E96" i="4"/>
  <c r="U48" i="4" l="1"/>
  <c r="U76" i="4"/>
  <c r="C52" i="4"/>
  <c r="D52" i="4"/>
  <c r="E52" i="4"/>
  <c r="G52" i="4"/>
  <c r="H52" i="4"/>
  <c r="I52" i="4"/>
  <c r="J52" i="4"/>
  <c r="K52" i="4"/>
  <c r="L52" i="4"/>
  <c r="N52" i="4"/>
  <c r="O52" i="4"/>
  <c r="P52" i="4"/>
  <c r="Q52" i="4"/>
  <c r="R52" i="4"/>
  <c r="S52" i="4"/>
  <c r="K67" i="4"/>
  <c r="L67" i="4"/>
  <c r="M67" i="4"/>
  <c r="N67" i="4"/>
  <c r="O67" i="4"/>
  <c r="P67" i="4"/>
  <c r="K68" i="4"/>
  <c r="L68" i="4"/>
  <c r="M68" i="4"/>
  <c r="N68" i="4"/>
  <c r="O68" i="4"/>
  <c r="P68" i="4"/>
  <c r="K69" i="4"/>
  <c r="L69" i="4"/>
  <c r="M69" i="4"/>
  <c r="N69" i="4"/>
  <c r="O69" i="4"/>
  <c r="P69" i="4"/>
  <c r="J68" i="4"/>
  <c r="J69" i="4"/>
  <c r="J67" i="4"/>
  <c r="F52" i="4" l="1"/>
  <c r="M52" i="4"/>
  <c r="T52" i="4"/>
  <c r="F61" i="4"/>
  <c r="V58" i="4"/>
  <c r="Y61" i="4"/>
  <c r="S76" i="4" s="1"/>
  <c r="H61" i="4"/>
  <c r="V59" i="4"/>
  <c r="Z61" i="4"/>
  <c r="T76" i="4" s="1"/>
  <c r="D82" i="4"/>
  <c r="F82" i="4"/>
  <c r="J82" i="4"/>
  <c r="L82" i="4"/>
  <c r="O82" i="4"/>
  <c r="C83" i="4"/>
  <c r="D83" i="4"/>
  <c r="F83" i="4"/>
  <c r="G70" i="4"/>
  <c r="G76" i="4" s="1"/>
  <c r="K83" i="4"/>
  <c r="L83" i="4"/>
  <c r="P83" i="4"/>
  <c r="D84" i="4"/>
  <c r="E84" i="4"/>
  <c r="H84" i="4"/>
  <c r="J84" i="4"/>
  <c r="K84" i="4"/>
  <c r="L84" i="4"/>
  <c r="N84" i="4"/>
  <c r="O84" i="4"/>
  <c r="P84" i="4"/>
  <c r="C70" i="4"/>
  <c r="C76" i="4" s="1"/>
  <c r="Q70" i="4"/>
  <c r="Q76" i="4" s="1"/>
  <c r="C82" i="4"/>
  <c r="G82" i="4"/>
  <c r="K82" i="4"/>
  <c r="E83" i="4"/>
  <c r="G83" i="4"/>
  <c r="H83" i="4"/>
  <c r="J83" i="4"/>
  <c r="M83" i="4"/>
  <c r="N83" i="4"/>
  <c r="C84" i="4"/>
  <c r="F84" i="4"/>
  <c r="G84" i="4"/>
  <c r="M84" i="4"/>
  <c r="U52" i="4" l="1"/>
  <c r="N70" i="4"/>
  <c r="N76" i="4" s="1"/>
  <c r="J70" i="4"/>
  <c r="J76" i="4" s="1"/>
  <c r="G61" i="4"/>
  <c r="X61" i="4"/>
  <c r="U61" i="4"/>
  <c r="N82" i="4"/>
  <c r="T61" i="4"/>
  <c r="N61" i="4"/>
  <c r="J61" i="4"/>
  <c r="I58" i="4"/>
  <c r="C61" i="4"/>
  <c r="O70" i="4"/>
  <c r="O76" i="4" s="1"/>
  <c r="M70" i="4"/>
  <c r="M76" i="4" s="1"/>
  <c r="I59" i="4"/>
  <c r="F70" i="4"/>
  <c r="F76" i="4" s="1"/>
  <c r="V60" i="4"/>
  <c r="V61" i="4" s="1"/>
  <c r="Q61" i="4"/>
  <c r="M61" i="4"/>
  <c r="E61" i="4"/>
  <c r="H70" i="4"/>
  <c r="H76" i="4" s="1"/>
  <c r="K70" i="4"/>
  <c r="K76" i="4" s="1"/>
  <c r="I68" i="4"/>
  <c r="E70" i="4"/>
  <c r="E76" i="4" s="1"/>
  <c r="O83" i="4"/>
  <c r="R68" i="4"/>
  <c r="R83" i="4" s="1"/>
  <c r="P70" i="4"/>
  <c r="P76" i="4" s="1"/>
  <c r="O61" i="4"/>
  <c r="R60" i="4"/>
  <c r="P61" i="4"/>
  <c r="R59" i="4"/>
  <c r="P82" i="4"/>
  <c r="H82" i="4"/>
  <c r="R69" i="4"/>
  <c r="R84" i="4" s="1"/>
  <c r="I69" i="4"/>
  <c r="R67" i="4"/>
  <c r="I67" i="4"/>
  <c r="M82" i="4"/>
  <c r="E82" i="4"/>
  <c r="L70" i="4"/>
  <c r="L76" i="4" s="1"/>
  <c r="D70" i="4"/>
  <c r="D76" i="4" s="1"/>
  <c r="L61" i="4"/>
  <c r="D61" i="4"/>
  <c r="I60" i="4"/>
  <c r="W61" i="4"/>
  <c r="K61" i="4"/>
  <c r="R58" i="4"/>
  <c r="A10" i="7"/>
  <c r="A6" i="6"/>
  <c r="I2" i="8"/>
  <c r="B17" i="6"/>
  <c r="B16" i="6"/>
  <c r="B15" i="6"/>
  <c r="B14" i="6"/>
  <c r="B13" i="6"/>
  <c r="B12" i="6"/>
  <c r="B11" i="6"/>
  <c r="A11" i="6"/>
  <c r="B21" i="1" l="1"/>
  <c r="B35" i="1"/>
  <c r="B78" i="4"/>
  <c r="B20" i="1"/>
  <c r="B34" i="1"/>
  <c r="B50" i="4"/>
  <c r="W57" i="4"/>
  <c r="B72" i="4"/>
  <c r="AB134" i="4"/>
  <c r="B18" i="1"/>
  <c r="B22" i="1"/>
  <c r="B30" i="1"/>
  <c r="O6" i="7"/>
  <c r="C55" i="4"/>
  <c r="W55" i="4"/>
  <c r="Y56" i="4"/>
  <c r="AD55" i="4"/>
  <c r="W125" i="4"/>
  <c r="G8" i="6"/>
  <c r="T4" i="7" s="1"/>
  <c r="B16" i="1"/>
  <c r="B29" i="1"/>
  <c r="B51" i="4"/>
  <c r="X57" i="4"/>
  <c r="U56" i="4"/>
  <c r="B87" i="4"/>
  <c r="F8" i="6"/>
  <c r="B14" i="1"/>
  <c r="B24" i="1"/>
  <c r="B54" i="4"/>
  <c r="T64" i="4"/>
  <c r="Z57" i="4"/>
  <c r="T56" i="4"/>
  <c r="B124" i="4"/>
  <c r="B13" i="4"/>
  <c r="B13" i="1"/>
  <c r="B19" i="1"/>
  <c r="B23" i="1"/>
  <c r="B32" i="1"/>
  <c r="B49" i="4"/>
  <c r="J56" i="4"/>
  <c r="P6" i="7"/>
  <c r="B63" i="4"/>
  <c r="W56" i="4"/>
  <c r="Y57" i="4"/>
  <c r="T55" i="4"/>
  <c r="B133" i="4"/>
  <c r="AA134" i="4"/>
  <c r="A7" i="6"/>
  <c r="B10" i="4"/>
  <c r="F2" i="6"/>
  <c r="D2" i="1"/>
  <c r="F2" i="3"/>
  <c r="I2" i="4"/>
  <c r="F7" i="6"/>
  <c r="C10" i="8" s="1"/>
  <c r="W124" i="4"/>
  <c r="A5" i="6"/>
  <c r="A4" i="7"/>
  <c r="B92" i="4"/>
  <c r="B18" i="4"/>
  <c r="B100" i="4"/>
  <c r="B26" i="4"/>
  <c r="B107" i="4"/>
  <c r="B33" i="4"/>
  <c r="B115" i="4"/>
  <c r="B41" i="4"/>
  <c r="C136" i="4"/>
  <c r="G90" i="4"/>
  <c r="C127" i="4"/>
  <c r="C57" i="4"/>
  <c r="C75" i="4"/>
  <c r="G16" i="4"/>
  <c r="C66" i="4"/>
  <c r="C81" i="4"/>
  <c r="J135" i="4"/>
  <c r="J126" i="4"/>
  <c r="J65" i="4"/>
  <c r="J80" i="4"/>
  <c r="J74" i="4"/>
  <c r="S124" i="4"/>
  <c r="AB133" i="4"/>
  <c r="Y133" i="4"/>
  <c r="U87" i="4"/>
  <c r="B91" i="4"/>
  <c r="B17" i="4"/>
  <c r="B99" i="4"/>
  <c r="B25" i="4"/>
  <c r="B106" i="4"/>
  <c r="B32" i="4"/>
  <c r="B114" i="4"/>
  <c r="B40" i="4"/>
  <c r="C135" i="4"/>
  <c r="C126" i="4"/>
  <c r="G89" i="4"/>
  <c r="G15" i="4"/>
  <c r="C65" i="4"/>
  <c r="C74" i="4"/>
  <c r="C56" i="4"/>
  <c r="C80" i="4"/>
  <c r="P136" i="4"/>
  <c r="P127" i="4"/>
  <c r="P66" i="4"/>
  <c r="P81" i="4"/>
  <c r="P57" i="4"/>
  <c r="P75" i="4"/>
  <c r="U125" i="4"/>
  <c r="B134" i="4"/>
  <c r="B127" i="4"/>
  <c r="B73" i="4"/>
  <c r="B57" i="4"/>
  <c r="B66" i="4"/>
  <c r="B81" i="4"/>
  <c r="U13" i="4"/>
  <c r="Y72" i="4"/>
  <c r="T63" i="4"/>
  <c r="AD54" i="4"/>
  <c r="B90" i="4"/>
  <c r="B16" i="4"/>
  <c r="B94" i="4"/>
  <c r="B20" i="4"/>
  <c r="B98" i="4"/>
  <c r="B24" i="4"/>
  <c r="B102" i="4"/>
  <c r="B28" i="4"/>
  <c r="B109" i="4"/>
  <c r="B35" i="4"/>
  <c r="B113" i="4"/>
  <c r="B39" i="4"/>
  <c r="B117" i="4"/>
  <c r="B43" i="4"/>
  <c r="B121" i="4"/>
  <c r="B47" i="4"/>
  <c r="C88" i="4"/>
  <c r="C14" i="4"/>
  <c r="E90" i="4"/>
  <c r="E16" i="4"/>
  <c r="E127" i="4"/>
  <c r="E136" i="4"/>
  <c r="I90" i="4"/>
  <c r="E57" i="4"/>
  <c r="E66" i="4"/>
  <c r="E81" i="4"/>
  <c r="E75" i="4"/>
  <c r="I16" i="4"/>
  <c r="N89" i="4"/>
  <c r="N15" i="4"/>
  <c r="K136" i="4"/>
  <c r="O90" i="4"/>
  <c r="K127" i="4"/>
  <c r="K57" i="4"/>
  <c r="K75" i="4"/>
  <c r="K66" i="4"/>
  <c r="O16" i="4"/>
  <c r="K81" i="4"/>
  <c r="O127" i="4"/>
  <c r="O136" i="4"/>
  <c r="S90" i="4"/>
  <c r="O57" i="4"/>
  <c r="O75" i="4"/>
  <c r="S16" i="4"/>
  <c r="O81" i="4"/>
  <c r="O66" i="4"/>
  <c r="B122" i="4"/>
  <c r="B48" i="4"/>
  <c r="X135" i="4"/>
  <c r="B130" i="4"/>
  <c r="U130" i="4"/>
  <c r="B60" i="4"/>
  <c r="X74" i="4"/>
  <c r="B69" i="4"/>
  <c r="B84" i="4"/>
  <c r="T6" i="7"/>
  <c r="T136" i="4"/>
  <c r="T75" i="4"/>
  <c r="A9" i="7"/>
  <c r="B88" i="4"/>
  <c r="B14" i="4"/>
  <c r="B96" i="4"/>
  <c r="B22" i="4"/>
  <c r="B104" i="4"/>
  <c r="B30" i="4"/>
  <c r="B111" i="4"/>
  <c r="B37" i="4"/>
  <c r="B119" i="4"/>
  <c r="B45" i="4"/>
  <c r="C90" i="4"/>
  <c r="C16" i="4"/>
  <c r="G127" i="4"/>
  <c r="G136" i="4"/>
  <c r="K90" i="4"/>
  <c r="G57" i="4"/>
  <c r="G75" i="4"/>
  <c r="K16" i="4"/>
  <c r="G81" i="4"/>
  <c r="G66" i="4"/>
  <c r="M127" i="4"/>
  <c r="M136" i="4"/>
  <c r="Q90" i="4"/>
  <c r="M57" i="4"/>
  <c r="M75" i="4"/>
  <c r="Q16" i="4"/>
  <c r="M66" i="4"/>
  <c r="M81" i="4"/>
  <c r="Q127" i="4"/>
  <c r="Q136" i="4"/>
  <c r="Q66" i="4"/>
  <c r="Q81" i="4"/>
  <c r="Q57" i="4"/>
  <c r="Q75" i="4"/>
  <c r="U128" i="4"/>
  <c r="B128" i="4"/>
  <c r="S135" i="4"/>
  <c r="B58" i="4"/>
  <c r="S74" i="4"/>
  <c r="B67" i="4"/>
  <c r="B82" i="4"/>
  <c r="B95" i="4"/>
  <c r="B21" i="4"/>
  <c r="B103" i="4"/>
  <c r="B29" i="4"/>
  <c r="B110" i="4"/>
  <c r="B36" i="4"/>
  <c r="B118" i="4"/>
  <c r="B44" i="4"/>
  <c r="C89" i="4"/>
  <c r="C15" i="4"/>
  <c r="F127" i="4"/>
  <c r="F136" i="4"/>
  <c r="J90" i="4"/>
  <c r="J16" i="4"/>
  <c r="F57" i="4"/>
  <c r="F75" i="4"/>
  <c r="F66" i="4"/>
  <c r="F81" i="4"/>
  <c r="L127" i="4"/>
  <c r="P90" i="4"/>
  <c r="L136" i="4"/>
  <c r="L66" i="4"/>
  <c r="L81" i="4"/>
  <c r="L57" i="4"/>
  <c r="L75" i="4"/>
  <c r="P16" i="4"/>
  <c r="S126" i="4"/>
  <c r="B131" i="4"/>
  <c r="B137" i="4"/>
  <c r="U89" i="4"/>
  <c r="Y135" i="4"/>
  <c r="B52" i="4"/>
  <c r="AC55" i="4"/>
  <c r="B70" i="4"/>
  <c r="Y74" i="4"/>
  <c r="B61" i="4"/>
  <c r="S65" i="4"/>
  <c r="S80" i="4"/>
  <c r="B76" i="4"/>
  <c r="U15" i="4"/>
  <c r="C125" i="4"/>
  <c r="C134" i="4"/>
  <c r="C79" i="4"/>
  <c r="C64" i="4"/>
  <c r="C73" i="4"/>
  <c r="B93" i="4"/>
  <c r="B19" i="4"/>
  <c r="B97" i="4"/>
  <c r="B23" i="4"/>
  <c r="B101" i="4"/>
  <c r="B27" i="4"/>
  <c r="B105" i="4"/>
  <c r="B31" i="4"/>
  <c r="B108" i="4"/>
  <c r="B34" i="4"/>
  <c r="B112" i="4"/>
  <c r="B38" i="4"/>
  <c r="B116" i="4"/>
  <c r="B42" i="4"/>
  <c r="B120" i="4"/>
  <c r="B46" i="4"/>
  <c r="D90" i="4"/>
  <c r="D16" i="4"/>
  <c r="H90" i="4"/>
  <c r="D127" i="4"/>
  <c r="D136" i="4"/>
  <c r="D66" i="4"/>
  <c r="D81" i="4"/>
  <c r="D57" i="4"/>
  <c r="D75" i="4"/>
  <c r="H16" i="4"/>
  <c r="H127" i="4"/>
  <c r="H136" i="4"/>
  <c r="L90" i="4"/>
  <c r="H66" i="4"/>
  <c r="H81" i="4"/>
  <c r="H57" i="4"/>
  <c r="H75" i="4"/>
  <c r="L16" i="4"/>
  <c r="J127" i="4"/>
  <c r="J136" i="4"/>
  <c r="N90" i="4"/>
  <c r="J57" i="4"/>
  <c r="J75" i="4"/>
  <c r="J66" i="4"/>
  <c r="J81" i="4"/>
  <c r="N16" i="4"/>
  <c r="N6" i="7"/>
  <c r="N127" i="4"/>
  <c r="N136" i="4"/>
  <c r="R90" i="4"/>
  <c r="R16" i="4"/>
  <c r="N57" i="4"/>
  <c r="N75" i="4"/>
  <c r="N66" i="4"/>
  <c r="N81" i="4"/>
  <c r="I127" i="4"/>
  <c r="I136" i="4"/>
  <c r="M90" i="4"/>
  <c r="T90" i="4"/>
  <c r="R127" i="4"/>
  <c r="R136" i="4"/>
  <c r="V136" i="4"/>
  <c r="F90" i="4"/>
  <c r="S56" i="4"/>
  <c r="R57" i="4"/>
  <c r="R75" i="4"/>
  <c r="V56" i="4"/>
  <c r="R66" i="4"/>
  <c r="I75" i="4"/>
  <c r="R81" i="4"/>
  <c r="I66" i="4"/>
  <c r="I81" i="4"/>
  <c r="T16" i="4"/>
  <c r="V75" i="4"/>
  <c r="F16" i="4"/>
  <c r="AB56" i="4"/>
  <c r="I57" i="4"/>
  <c r="M16" i="4"/>
  <c r="B125" i="4"/>
  <c r="B64" i="4"/>
  <c r="B79" i="4"/>
  <c r="B55" i="4"/>
  <c r="B129" i="4"/>
  <c r="W135" i="4"/>
  <c r="U129" i="4"/>
  <c r="B59" i="4"/>
  <c r="B68" i="4"/>
  <c r="W74" i="4"/>
  <c r="B83" i="4"/>
  <c r="U136" i="4"/>
  <c r="X136" i="4"/>
  <c r="W136" i="4"/>
  <c r="W75" i="4"/>
  <c r="U75" i="4"/>
  <c r="AA56" i="4"/>
  <c r="X75" i="4"/>
  <c r="S6" i="7"/>
  <c r="S136" i="4"/>
  <c r="S75" i="4"/>
  <c r="L6" i="7"/>
  <c r="S60" i="4"/>
  <c r="W130" i="4" s="1"/>
  <c r="X137" i="4" s="1"/>
  <c r="S68" i="4"/>
  <c r="S83" i="4" s="1"/>
  <c r="R61" i="4"/>
  <c r="S59" i="4"/>
  <c r="W129" i="4" s="1"/>
  <c r="W137" i="4" s="1"/>
  <c r="I83" i="4"/>
  <c r="R70" i="4"/>
  <c r="R82" i="4"/>
  <c r="I70" i="4"/>
  <c r="S67" i="4"/>
  <c r="I82" i="4"/>
  <c r="S58" i="4"/>
  <c r="I84" i="4"/>
  <c r="S69" i="4"/>
  <c r="I61" i="4"/>
  <c r="J6" i="7"/>
  <c r="K6" i="7"/>
  <c r="E6" i="7"/>
  <c r="G6" i="7"/>
  <c r="M6" i="7"/>
  <c r="J5" i="7"/>
  <c r="Q6" i="7"/>
  <c r="C6" i="7"/>
  <c r="S5" i="7"/>
  <c r="H6" i="7"/>
  <c r="D6" i="7"/>
  <c r="C5" i="7"/>
  <c r="F6" i="7"/>
  <c r="C10" i="4" l="1"/>
  <c r="A7" i="7"/>
  <c r="P7" i="7" s="1"/>
  <c r="S61" i="4"/>
  <c r="AB60" i="4"/>
  <c r="AC60" i="4" s="1"/>
  <c r="AD60" i="4" s="1"/>
  <c r="S82" i="4"/>
  <c r="S70" i="4"/>
  <c r="V76" i="4"/>
  <c r="AB59" i="4"/>
  <c r="AC59" i="4" s="1"/>
  <c r="AD59" i="4" s="1"/>
  <c r="S84" i="4"/>
  <c r="P129" i="8" l="1"/>
  <c r="P130" i="8"/>
  <c r="P128" i="8"/>
  <c r="P137" i="8"/>
  <c r="P129" i="4"/>
  <c r="C7" i="7"/>
  <c r="S7" i="7"/>
  <c r="S137" i="8" s="1"/>
  <c r="L7" i="7"/>
  <c r="P100" i="4" s="1"/>
  <c r="T7" i="7"/>
  <c r="T137" i="8" s="1"/>
  <c r="N7" i="7"/>
  <c r="O7" i="7"/>
  <c r="H7" i="7"/>
  <c r="L110" i="4" s="1"/>
  <c r="Q7" i="7"/>
  <c r="Q130" i="4" s="1"/>
  <c r="J7" i="7"/>
  <c r="K7" i="7"/>
  <c r="E7" i="7"/>
  <c r="I109" i="4" s="1"/>
  <c r="D7" i="7"/>
  <c r="H92" i="4" s="1"/>
  <c r="F7" i="7"/>
  <c r="G7" i="7"/>
  <c r="M7" i="7"/>
  <c r="Q113" i="4" s="1"/>
  <c r="P137" i="4"/>
  <c r="P128" i="4"/>
  <c r="P130" i="4"/>
  <c r="T69" i="4"/>
  <c r="T68" i="4"/>
  <c r="AA61" i="4"/>
  <c r="AB58" i="4"/>
  <c r="H129" i="4" l="1"/>
  <c r="N118" i="8"/>
  <c r="N113" i="8"/>
  <c r="N109" i="8"/>
  <c r="N103" i="8"/>
  <c r="N98" i="8"/>
  <c r="N94" i="8"/>
  <c r="N106" i="8"/>
  <c r="N119" i="8"/>
  <c r="N114" i="8"/>
  <c r="N110" i="8"/>
  <c r="N105" i="8"/>
  <c r="N99" i="8"/>
  <c r="N95" i="8"/>
  <c r="N120" i="8"/>
  <c r="N115" i="8"/>
  <c r="N111" i="8"/>
  <c r="N100" i="8"/>
  <c r="N116" i="8"/>
  <c r="N93" i="8"/>
  <c r="N107" i="8"/>
  <c r="N92" i="8"/>
  <c r="N121" i="8"/>
  <c r="N97" i="8"/>
  <c r="N112" i="8"/>
  <c r="N102" i="8"/>
  <c r="N96" i="8"/>
  <c r="J130" i="8"/>
  <c r="J128" i="8"/>
  <c r="J129" i="8"/>
  <c r="J137" i="8"/>
  <c r="G120" i="4"/>
  <c r="C130" i="8"/>
  <c r="G120" i="8"/>
  <c r="G115" i="8"/>
  <c r="G111" i="8"/>
  <c r="G106" i="8"/>
  <c r="G100" i="8"/>
  <c r="G96" i="8"/>
  <c r="G92" i="8"/>
  <c r="G109" i="8"/>
  <c r="G103" i="8"/>
  <c r="G121" i="8"/>
  <c r="G116" i="8"/>
  <c r="G112" i="8"/>
  <c r="G107" i="8"/>
  <c r="G102" i="8"/>
  <c r="G97" i="8"/>
  <c r="G93" i="8"/>
  <c r="C129" i="8"/>
  <c r="C128" i="8"/>
  <c r="G118" i="8"/>
  <c r="G113" i="8"/>
  <c r="G114" i="8"/>
  <c r="G99" i="8"/>
  <c r="G105" i="8"/>
  <c r="G98" i="8"/>
  <c r="G119" i="8"/>
  <c r="G95" i="8"/>
  <c r="G110" i="8"/>
  <c r="G94" i="8"/>
  <c r="C137" i="8"/>
  <c r="O121" i="8"/>
  <c r="O116" i="8"/>
  <c r="O112" i="8"/>
  <c r="O107" i="8"/>
  <c r="O102" i="8"/>
  <c r="O97" i="8"/>
  <c r="O93" i="8"/>
  <c r="O105" i="8"/>
  <c r="O118" i="8"/>
  <c r="O113" i="8"/>
  <c r="O109" i="8"/>
  <c r="O103" i="8"/>
  <c r="O98" i="8"/>
  <c r="O94" i="8"/>
  <c r="O119" i="8"/>
  <c r="O114" i="8"/>
  <c r="O110" i="8"/>
  <c r="O111" i="8"/>
  <c r="O96" i="8"/>
  <c r="O115" i="8"/>
  <c r="O95" i="8"/>
  <c r="O106" i="8"/>
  <c r="O92" i="8"/>
  <c r="O120" i="8"/>
  <c r="O100" i="8"/>
  <c r="O99" i="8"/>
  <c r="K130" i="8"/>
  <c r="K128" i="8"/>
  <c r="K129" i="8"/>
  <c r="K137" i="8"/>
  <c r="H119" i="4"/>
  <c r="H119" i="8"/>
  <c r="H114" i="8"/>
  <c r="H110" i="8"/>
  <c r="H105" i="8"/>
  <c r="H99" i="8"/>
  <c r="H95" i="8"/>
  <c r="D130" i="8"/>
  <c r="H120" i="8"/>
  <c r="H115" i="8"/>
  <c r="H111" i="8"/>
  <c r="H106" i="8"/>
  <c r="H100" i="8"/>
  <c r="H96" i="8"/>
  <c r="H92" i="8"/>
  <c r="H121" i="8"/>
  <c r="H116" i="8"/>
  <c r="H112" i="8"/>
  <c r="H107" i="8"/>
  <c r="H102" i="8"/>
  <c r="H109" i="8"/>
  <c r="H94" i="8"/>
  <c r="D129" i="8"/>
  <c r="H113" i="8"/>
  <c r="H103" i="8"/>
  <c r="H93" i="8"/>
  <c r="H98" i="8"/>
  <c r="D128" i="8"/>
  <c r="H118" i="8"/>
  <c r="H97" i="8"/>
  <c r="D137" i="8"/>
  <c r="Q129" i="4"/>
  <c r="Q128" i="8"/>
  <c r="Q130" i="8"/>
  <c r="Q129" i="8"/>
  <c r="Q137" i="8"/>
  <c r="J119" i="4"/>
  <c r="J121" i="8"/>
  <c r="J116" i="8"/>
  <c r="J112" i="8"/>
  <c r="J107" i="8"/>
  <c r="J102" i="8"/>
  <c r="J97" i="8"/>
  <c r="J93" i="8"/>
  <c r="F129" i="8"/>
  <c r="F128" i="8"/>
  <c r="J118" i="8"/>
  <c r="J113" i="8"/>
  <c r="J109" i="8"/>
  <c r="J103" i="8"/>
  <c r="J101" i="8" s="1"/>
  <c r="J98" i="8"/>
  <c r="J94" i="8"/>
  <c r="J119" i="8"/>
  <c r="J114" i="8"/>
  <c r="J110" i="8"/>
  <c r="J105" i="8"/>
  <c r="F130" i="8"/>
  <c r="J115" i="8"/>
  <c r="J92" i="8"/>
  <c r="J106" i="8"/>
  <c r="J99" i="8"/>
  <c r="J120" i="8"/>
  <c r="J100" i="8"/>
  <c r="J96" i="8"/>
  <c r="J111" i="8"/>
  <c r="J95" i="8"/>
  <c r="F137" i="8"/>
  <c r="R121" i="4"/>
  <c r="N129" i="8"/>
  <c r="R118" i="8"/>
  <c r="R113" i="8"/>
  <c r="R109" i="8"/>
  <c r="R103" i="8"/>
  <c r="R98" i="8"/>
  <c r="R94" i="8"/>
  <c r="R119" i="8"/>
  <c r="R114" i="8"/>
  <c r="R110" i="8"/>
  <c r="R105" i="8"/>
  <c r="R99" i="8"/>
  <c r="R95" i="8"/>
  <c r="R120" i="8"/>
  <c r="R115" i="8"/>
  <c r="R111" i="8"/>
  <c r="R106" i="8"/>
  <c r="R100" i="8"/>
  <c r="R112" i="8"/>
  <c r="R102" i="8"/>
  <c r="R97" i="8"/>
  <c r="R116" i="8"/>
  <c r="R96" i="8"/>
  <c r="R107" i="8"/>
  <c r="R93" i="8"/>
  <c r="R121" i="8"/>
  <c r="R92" i="8"/>
  <c r="N128" i="8"/>
  <c r="N130" i="8"/>
  <c r="N137" i="8"/>
  <c r="G130" i="8"/>
  <c r="K120" i="8"/>
  <c r="K115" i="8"/>
  <c r="K111" i="8"/>
  <c r="K106" i="8"/>
  <c r="K100" i="8"/>
  <c r="K96" i="8"/>
  <c r="K92" i="8"/>
  <c r="K121" i="8"/>
  <c r="K116" i="8"/>
  <c r="K112" i="8"/>
  <c r="K107" i="8"/>
  <c r="K102" i="8"/>
  <c r="K97" i="8"/>
  <c r="K93" i="8"/>
  <c r="G129" i="8"/>
  <c r="G128" i="8"/>
  <c r="K118" i="8"/>
  <c r="K113" i="8"/>
  <c r="K109" i="8"/>
  <c r="K103" i="8"/>
  <c r="K110" i="8"/>
  <c r="K95" i="8"/>
  <c r="K114" i="8"/>
  <c r="K94" i="8"/>
  <c r="K105" i="8"/>
  <c r="K99" i="8"/>
  <c r="K119" i="8"/>
  <c r="K98" i="8"/>
  <c r="G137" i="8"/>
  <c r="S121" i="8"/>
  <c r="S116" i="8"/>
  <c r="S112" i="8"/>
  <c r="S107" i="8"/>
  <c r="S102" i="8"/>
  <c r="S97" i="8"/>
  <c r="S93" i="8"/>
  <c r="S99" i="8"/>
  <c r="S118" i="8"/>
  <c r="S113" i="8"/>
  <c r="S109" i="8"/>
  <c r="S103" i="8"/>
  <c r="S98" i="8"/>
  <c r="S94" i="8"/>
  <c r="S119" i="8"/>
  <c r="S114" i="8"/>
  <c r="S110" i="8"/>
  <c r="S105" i="8"/>
  <c r="S120" i="8"/>
  <c r="S100" i="8"/>
  <c r="S92" i="8"/>
  <c r="S111" i="8"/>
  <c r="S115" i="8"/>
  <c r="S96" i="8"/>
  <c r="S106" i="8"/>
  <c r="S95" i="8"/>
  <c r="O130" i="8"/>
  <c r="O128" i="8"/>
  <c r="O129" i="8"/>
  <c r="O137" i="8"/>
  <c r="M130" i="4"/>
  <c r="Q119" i="8"/>
  <c r="Q114" i="8"/>
  <c r="Q110" i="8"/>
  <c r="Q105" i="8"/>
  <c r="Q99" i="8"/>
  <c r="Q95" i="8"/>
  <c r="Q120" i="8"/>
  <c r="Q115" i="8"/>
  <c r="Q111" i="8"/>
  <c r="Q106" i="8"/>
  <c r="Q100" i="8"/>
  <c r="Q96" i="8"/>
  <c r="Q92" i="8"/>
  <c r="Q121" i="8"/>
  <c r="Q116" i="8"/>
  <c r="Q112" i="8"/>
  <c r="Q107" i="8"/>
  <c r="Q102" i="8"/>
  <c r="Q94" i="8"/>
  <c r="Q118" i="8"/>
  <c r="Q93" i="8"/>
  <c r="Q109" i="8"/>
  <c r="Q98" i="8"/>
  <c r="Q113" i="8"/>
  <c r="Q103" i="8"/>
  <c r="Q97" i="8"/>
  <c r="M130" i="8"/>
  <c r="M129" i="8"/>
  <c r="M128" i="8"/>
  <c r="M137" i="8"/>
  <c r="E128" i="4"/>
  <c r="E129" i="8"/>
  <c r="E128" i="8"/>
  <c r="I118" i="8"/>
  <c r="I113" i="8"/>
  <c r="I109" i="8"/>
  <c r="I103" i="8"/>
  <c r="I98" i="8"/>
  <c r="I94" i="8"/>
  <c r="I119" i="8"/>
  <c r="I114" i="8"/>
  <c r="I110" i="8"/>
  <c r="I105" i="8"/>
  <c r="I99" i="8"/>
  <c r="I95" i="8"/>
  <c r="E130" i="8"/>
  <c r="I120" i="8"/>
  <c r="I115" i="8"/>
  <c r="I111" i="8"/>
  <c r="I106" i="8"/>
  <c r="I100" i="8"/>
  <c r="I107" i="8"/>
  <c r="I97" i="8"/>
  <c r="I121" i="8"/>
  <c r="I96" i="8"/>
  <c r="I112" i="8"/>
  <c r="I102" i="8"/>
  <c r="I101" i="8" s="1"/>
  <c r="I93" i="8"/>
  <c r="I116" i="8"/>
  <c r="I92" i="8"/>
  <c r="E137" i="8"/>
  <c r="L114" i="4"/>
  <c r="L119" i="8"/>
  <c r="L114" i="8"/>
  <c r="L110" i="8"/>
  <c r="L105" i="8"/>
  <c r="L99" i="8"/>
  <c r="L95" i="8"/>
  <c r="L102" i="8"/>
  <c r="H130" i="8"/>
  <c r="L120" i="8"/>
  <c r="L115" i="8"/>
  <c r="L111" i="8"/>
  <c r="L106" i="8"/>
  <c r="L100" i="8"/>
  <c r="L96" i="8"/>
  <c r="L92" i="8"/>
  <c r="L121" i="8"/>
  <c r="L116" i="8"/>
  <c r="L112" i="8"/>
  <c r="L107" i="8"/>
  <c r="H128" i="8"/>
  <c r="L118" i="8"/>
  <c r="L98" i="8"/>
  <c r="L109" i="8"/>
  <c r="L97" i="8"/>
  <c r="H129" i="8"/>
  <c r="L113" i="8"/>
  <c r="L103" i="8"/>
  <c r="L94" i="8"/>
  <c r="L93" i="8"/>
  <c r="H137" i="8"/>
  <c r="P116" i="4"/>
  <c r="P120" i="8"/>
  <c r="P115" i="8"/>
  <c r="P111" i="8"/>
  <c r="P106" i="8"/>
  <c r="P100" i="8"/>
  <c r="P96" i="8"/>
  <c r="P92" i="8"/>
  <c r="P103" i="8"/>
  <c r="P121" i="8"/>
  <c r="P116" i="8"/>
  <c r="P112" i="8"/>
  <c r="P107" i="8"/>
  <c r="P102" i="8"/>
  <c r="P97" i="8"/>
  <c r="P93" i="8"/>
  <c r="P118" i="8"/>
  <c r="P113" i="8"/>
  <c r="P109" i="8"/>
  <c r="P119" i="8"/>
  <c r="P99" i="8"/>
  <c r="P110" i="8"/>
  <c r="P98" i="8"/>
  <c r="P114" i="8"/>
  <c r="P95" i="8"/>
  <c r="P105" i="8"/>
  <c r="P94" i="8"/>
  <c r="L129" i="8"/>
  <c r="L130" i="8"/>
  <c r="L128" i="8"/>
  <c r="L137" i="8"/>
  <c r="P131" i="8"/>
  <c r="Q109" i="4"/>
  <c r="H93" i="4"/>
  <c r="I102" i="4"/>
  <c r="H109" i="4"/>
  <c r="H106" i="4"/>
  <c r="H111" i="4"/>
  <c r="H96" i="4"/>
  <c r="H128" i="4"/>
  <c r="H121" i="4"/>
  <c r="I111" i="4"/>
  <c r="H95" i="4"/>
  <c r="H94" i="4"/>
  <c r="H98" i="4"/>
  <c r="H105" i="4"/>
  <c r="H113" i="4"/>
  <c r="H99" i="4"/>
  <c r="H114" i="4"/>
  <c r="J103" i="4"/>
  <c r="G94" i="4"/>
  <c r="J128" i="4"/>
  <c r="R116" i="4"/>
  <c r="G130" i="4"/>
  <c r="O106" i="4"/>
  <c r="S137" i="4"/>
  <c r="M137" i="4"/>
  <c r="H137" i="4"/>
  <c r="P114" i="4"/>
  <c r="H120" i="4"/>
  <c r="Q128" i="4"/>
  <c r="Q131" i="4" s="1"/>
  <c r="T137" i="4"/>
  <c r="N93" i="4"/>
  <c r="G110" i="4"/>
  <c r="I100" i="4"/>
  <c r="R111" i="4"/>
  <c r="P118" i="4"/>
  <c r="J113" i="4"/>
  <c r="C130" i="4"/>
  <c r="S118" i="4"/>
  <c r="I116" i="4"/>
  <c r="K120" i="4"/>
  <c r="Q92" i="4"/>
  <c r="L109" i="4"/>
  <c r="L92" i="4"/>
  <c r="L113" i="4"/>
  <c r="I94" i="4"/>
  <c r="Q102" i="4"/>
  <c r="P113" i="4"/>
  <c r="L105" i="4"/>
  <c r="L100" i="4"/>
  <c r="I112" i="4"/>
  <c r="Q120" i="4"/>
  <c r="P98" i="4"/>
  <c r="Q137" i="4"/>
  <c r="L94" i="4"/>
  <c r="E137" i="4"/>
  <c r="H97" i="4"/>
  <c r="H112" i="4"/>
  <c r="H118" i="4"/>
  <c r="H102" i="4"/>
  <c r="H103" i="4"/>
  <c r="I98" i="4"/>
  <c r="P95" i="4"/>
  <c r="Q97" i="4"/>
  <c r="P102" i="4"/>
  <c r="L112" i="4"/>
  <c r="H116" i="4"/>
  <c r="J120" i="4"/>
  <c r="N128" i="4"/>
  <c r="N100" i="4"/>
  <c r="J111" i="4"/>
  <c r="R112" i="4"/>
  <c r="J94" i="4"/>
  <c r="N137" i="4"/>
  <c r="O114" i="4"/>
  <c r="N105" i="4"/>
  <c r="N102" i="4"/>
  <c r="R94" i="4"/>
  <c r="J112" i="4"/>
  <c r="G99" i="4"/>
  <c r="G116" i="4"/>
  <c r="N111" i="4"/>
  <c r="G115" i="4"/>
  <c r="G92" i="4"/>
  <c r="J95" i="4"/>
  <c r="J130" i="4"/>
  <c r="R118" i="4"/>
  <c r="R100" i="4"/>
  <c r="N97" i="4"/>
  <c r="P109" i="4"/>
  <c r="Q98" i="4"/>
  <c r="P96" i="4"/>
  <c r="L98" i="4"/>
  <c r="S111" i="4"/>
  <c r="Q105" i="4"/>
  <c r="P94" i="4"/>
  <c r="I97" i="4"/>
  <c r="L103" i="4"/>
  <c r="L116" i="4"/>
  <c r="I113" i="4"/>
  <c r="S113" i="4"/>
  <c r="L129" i="4"/>
  <c r="Q107" i="4"/>
  <c r="P103" i="4"/>
  <c r="P105" i="4"/>
  <c r="I92" i="4"/>
  <c r="H100" i="4"/>
  <c r="H110" i="4"/>
  <c r="D129" i="4"/>
  <c r="D137" i="4"/>
  <c r="H107" i="4"/>
  <c r="I110" i="4"/>
  <c r="D128" i="4"/>
  <c r="D130" i="4"/>
  <c r="I121" i="4"/>
  <c r="K100" i="4"/>
  <c r="Q112" i="4"/>
  <c r="L107" i="4"/>
  <c r="S93" i="4"/>
  <c r="Q96" i="4"/>
  <c r="Q111" i="4"/>
  <c r="P99" i="4"/>
  <c r="L93" i="4"/>
  <c r="I114" i="4"/>
  <c r="O112" i="4"/>
  <c r="I115" i="4"/>
  <c r="P111" i="4"/>
  <c r="Q93" i="4"/>
  <c r="L96" i="4"/>
  <c r="K128" i="4"/>
  <c r="I107" i="4"/>
  <c r="G121" i="4"/>
  <c r="N129" i="4"/>
  <c r="J98" i="4"/>
  <c r="J100" i="4"/>
  <c r="J105" i="4"/>
  <c r="R113" i="4"/>
  <c r="N106" i="4"/>
  <c r="R98" i="4"/>
  <c r="N120" i="4"/>
  <c r="G106" i="4"/>
  <c r="J107" i="4"/>
  <c r="F128" i="4"/>
  <c r="G102" i="4"/>
  <c r="G97" i="4"/>
  <c r="N116" i="4"/>
  <c r="N110" i="4"/>
  <c r="J96" i="4"/>
  <c r="G105" i="4"/>
  <c r="G103" i="4"/>
  <c r="R110" i="4"/>
  <c r="R114" i="4"/>
  <c r="J118" i="4"/>
  <c r="J116" i="4"/>
  <c r="C137" i="4"/>
  <c r="F129" i="4"/>
  <c r="K111" i="4"/>
  <c r="J121" i="4"/>
  <c r="O105" i="4"/>
  <c r="R105" i="4"/>
  <c r="S115" i="4"/>
  <c r="J137" i="4"/>
  <c r="O128" i="4"/>
  <c r="O118" i="4"/>
  <c r="R99" i="4"/>
  <c r="S119" i="4"/>
  <c r="N109" i="4"/>
  <c r="N98" i="4"/>
  <c r="R115" i="4"/>
  <c r="G95" i="4"/>
  <c r="J92" i="4"/>
  <c r="G98" i="4"/>
  <c r="K92" i="4"/>
  <c r="G119" i="4"/>
  <c r="G113" i="4"/>
  <c r="F130" i="4"/>
  <c r="R120" i="4"/>
  <c r="N92" i="4"/>
  <c r="N118" i="4"/>
  <c r="N96" i="4"/>
  <c r="H115" i="4"/>
  <c r="J99" i="4"/>
  <c r="G112" i="4"/>
  <c r="J97" i="4"/>
  <c r="G109" i="4"/>
  <c r="F137" i="4"/>
  <c r="N107" i="4"/>
  <c r="R107" i="4"/>
  <c r="N121" i="4"/>
  <c r="G100" i="4"/>
  <c r="G118" i="4"/>
  <c r="N130" i="4"/>
  <c r="R95" i="4"/>
  <c r="J115" i="4"/>
  <c r="J93" i="4"/>
  <c r="C129" i="4"/>
  <c r="R97" i="4"/>
  <c r="R106" i="4"/>
  <c r="K118" i="4"/>
  <c r="J114" i="4"/>
  <c r="C128" i="4"/>
  <c r="G93" i="4"/>
  <c r="K95" i="4"/>
  <c r="J102" i="4"/>
  <c r="G96" i="4"/>
  <c r="J106" i="4"/>
  <c r="R102" i="4"/>
  <c r="R109" i="4"/>
  <c r="J129" i="4"/>
  <c r="N113" i="4"/>
  <c r="R92" i="4"/>
  <c r="R93" i="4"/>
  <c r="R103" i="4"/>
  <c r="N119" i="4"/>
  <c r="N99" i="4"/>
  <c r="R119" i="4"/>
  <c r="J110" i="4"/>
  <c r="J109" i="4"/>
  <c r="G111" i="4"/>
  <c r="R96" i="4"/>
  <c r="G114" i="4"/>
  <c r="S94" i="4"/>
  <c r="G107" i="4"/>
  <c r="K137" i="4"/>
  <c r="N94" i="4"/>
  <c r="N115" i="4"/>
  <c r="N114" i="4"/>
  <c r="N95" i="4"/>
  <c r="N103" i="4"/>
  <c r="N112" i="4"/>
  <c r="K106" i="4"/>
  <c r="S98" i="4"/>
  <c r="K107" i="4"/>
  <c r="O120" i="4"/>
  <c r="S97" i="4"/>
  <c r="O95" i="4"/>
  <c r="K102" i="4"/>
  <c r="O107" i="4"/>
  <c r="S114" i="4"/>
  <c r="O94" i="4"/>
  <c r="Q106" i="4"/>
  <c r="Q119" i="4"/>
  <c r="P112" i="4"/>
  <c r="P107" i="4"/>
  <c r="L119" i="4"/>
  <c r="K105" i="4"/>
  <c r="K113" i="4"/>
  <c r="S92" i="4"/>
  <c r="S95" i="4"/>
  <c r="K98" i="4"/>
  <c r="Q121" i="4"/>
  <c r="G137" i="4"/>
  <c r="Q103" i="4"/>
  <c r="M128" i="4"/>
  <c r="L137" i="4"/>
  <c r="P92" i="4"/>
  <c r="K114" i="4"/>
  <c r="L111" i="4"/>
  <c r="L121" i="4"/>
  <c r="O116" i="4"/>
  <c r="O130" i="4"/>
  <c r="I118" i="4"/>
  <c r="L115" i="4"/>
  <c r="S105" i="4"/>
  <c r="H130" i="4"/>
  <c r="O98" i="4"/>
  <c r="O93" i="4"/>
  <c r="S116" i="4"/>
  <c r="I93" i="4"/>
  <c r="I96" i="4"/>
  <c r="L97" i="4"/>
  <c r="S96" i="4"/>
  <c r="Q114" i="4"/>
  <c r="P93" i="4"/>
  <c r="K119" i="4"/>
  <c r="L130" i="4"/>
  <c r="K99" i="4"/>
  <c r="O129" i="4"/>
  <c r="P115" i="4"/>
  <c r="S110" i="4"/>
  <c r="Q100" i="4"/>
  <c r="O113" i="4"/>
  <c r="O110" i="4"/>
  <c r="I95" i="4"/>
  <c r="I99" i="4"/>
  <c r="K129" i="4"/>
  <c r="O109" i="4"/>
  <c r="K97" i="4"/>
  <c r="S112" i="4"/>
  <c r="K115" i="4"/>
  <c r="G129" i="4"/>
  <c r="O100" i="4"/>
  <c r="S109" i="4"/>
  <c r="S120" i="4"/>
  <c r="O99" i="4"/>
  <c r="S106" i="4"/>
  <c r="K96" i="4"/>
  <c r="K93" i="4"/>
  <c r="O102" i="4"/>
  <c r="O119" i="4"/>
  <c r="M129" i="4"/>
  <c r="Q99" i="4"/>
  <c r="P120" i="4"/>
  <c r="L106" i="4"/>
  <c r="L99" i="4"/>
  <c r="K121" i="4"/>
  <c r="K94" i="4"/>
  <c r="S99" i="4"/>
  <c r="K110" i="4"/>
  <c r="Q115" i="4"/>
  <c r="Q110" i="4"/>
  <c r="K103" i="4"/>
  <c r="Q116" i="4"/>
  <c r="P119" i="4"/>
  <c r="P106" i="4"/>
  <c r="G128" i="4"/>
  <c r="K112" i="4"/>
  <c r="L118" i="4"/>
  <c r="O103" i="4"/>
  <c r="O97" i="4"/>
  <c r="S121" i="4"/>
  <c r="I120" i="4"/>
  <c r="L102" i="4"/>
  <c r="Q118" i="4"/>
  <c r="L95" i="4"/>
  <c r="O115" i="4"/>
  <c r="O96" i="4"/>
  <c r="S103" i="4"/>
  <c r="O137" i="4"/>
  <c r="I105" i="4"/>
  <c r="I103" i="4"/>
  <c r="S102" i="4"/>
  <c r="P110" i="4"/>
  <c r="K116" i="4"/>
  <c r="P121" i="4"/>
  <c r="K109" i="4"/>
  <c r="Q94" i="4"/>
  <c r="P97" i="4"/>
  <c r="S107" i="4"/>
  <c r="L120" i="4"/>
  <c r="L128" i="4"/>
  <c r="K130" i="4"/>
  <c r="Q95" i="4"/>
  <c r="O111" i="4"/>
  <c r="S100" i="4"/>
  <c r="O121" i="4"/>
  <c r="I106" i="4"/>
  <c r="O92" i="4"/>
  <c r="E130" i="4"/>
  <c r="E129" i="4"/>
  <c r="I119" i="4"/>
  <c r="P131" i="4"/>
  <c r="AB61" i="4"/>
  <c r="AC58" i="4"/>
  <c r="AD58" i="4" s="1"/>
  <c r="O101" i="8" l="1"/>
  <c r="O104" i="8"/>
  <c r="I137" i="8"/>
  <c r="P101" i="8"/>
  <c r="Q101" i="8"/>
  <c r="L91" i="8"/>
  <c r="M113" i="8"/>
  <c r="F131" i="8"/>
  <c r="R129" i="8"/>
  <c r="Q104" i="8"/>
  <c r="S117" i="8"/>
  <c r="R104" i="8"/>
  <c r="L117" i="8"/>
  <c r="S104" i="8"/>
  <c r="K91" i="8"/>
  <c r="H91" i="8"/>
  <c r="N101" i="8"/>
  <c r="T102" i="8"/>
  <c r="N91" i="8"/>
  <c r="T92" i="8"/>
  <c r="N117" i="8"/>
  <c r="T118" i="8"/>
  <c r="C131" i="8"/>
  <c r="I128" i="8"/>
  <c r="G101" i="8"/>
  <c r="M102" i="8"/>
  <c r="G108" i="8"/>
  <c r="M110" i="8"/>
  <c r="G117" i="8"/>
  <c r="M118" i="8"/>
  <c r="G91" i="8"/>
  <c r="M92" i="8"/>
  <c r="T105" i="8"/>
  <c r="N104" i="8"/>
  <c r="T109" i="8"/>
  <c r="N108" i="8"/>
  <c r="T120" i="8"/>
  <c r="M119" i="8"/>
  <c r="M114" i="8"/>
  <c r="M107" i="8"/>
  <c r="M103" i="8"/>
  <c r="M100" i="8"/>
  <c r="M120" i="8"/>
  <c r="T100" i="8"/>
  <c r="T95" i="8"/>
  <c r="T114" i="8"/>
  <c r="P91" i="8"/>
  <c r="S108" i="8"/>
  <c r="G131" i="8"/>
  <c r="R91" i="8"/>
  <c r="J91" i="8"/>
  <c r="I129" i="8"/>
  <c r="K131" i="8"/>
  <c r="O117" i="8"/>
  <c r="M95" i="8"/>
  <c r="M99" i="8"/>
  <c r="M96" i="8"/>
  <c r="M115" i="8"/>
  <c r="R137" i="8"/>
  <c r="T96" i="8"/>
  <c r="T121" i="8"/>
  <c r="T110" i="8"/>
  <c r="T113" i="8"/>
  <c r="P117" i="8"/>
  <c r="P104" i="8"/>
  <c r="L108" i="8"/>
  <c r="L101" i="8"/>
  <c r="M97" i="8"/>
  <c r="E131" i="8"/>
  <c r="M131" i="8"/>
  <c r="Q91" i="8"/>
  <c r="S101" i="8"/>
  <c r="K108" i="8"/>
  <c r="K117" i="8"/>
  <c r="N131" i="8"/>
  <c r="R101" i="8"/>
  <c r="R108" i="8"/>
  <c r="J104" i="8"/>
  <c r="D131" i="8"/>
  <c r="H101" i="8"/>
  <c r="I130" i="8"/>
  <c r="T116" i="8"/>
  <c r="M116" i="8"/>
  <c r="M111" i="8"/>
  <c r="R130" i="8"/>
  <c r="T97" i="8"/>
  <c r="T93" i="8"/>
  <c r="T115" i="8"/>
  <c r="T106" i="8"/>
  <c r="M105" i="8"/>
  <c r="I104" i="8"/>
  <c r="M109" i="8"/>
  <c r="I108" i="8"/>
  <c r="G104" i="8"/>
  <c r="M106" i="8"/>
  <c r="R128" i="8"/>
  <c r="J131" i="8"/>
  <c r="R117" i="8"/>
  <c r="T98" i="8"/>
  <c r="I91" i="8"/>
  <c r="Q117" i="8"/>
  <c r="K101" i="8"/>
  <c r="K104" i="8"/>
  <c r="T94" i="8"/>
  <c r="L131" i="8"/>
  <c r="P108" i="8"/>
  <c r="H131" i="8"/>
  <c r="L104" i="8"/>
  <c r="M93" i="8"/>
  <c r="M121" i="8"/>
  <c r="I117" i="8"/>
  <c r="Q108" i="8"/>
  <c r="O131" i="8"/>
  <c r="S91" i="8"/>
  <c r="J117" i="8"/>
  <c r="J108" i="8"/>
  <c r="Q131" i="8"/>
  <c r="H117" i="8"/>
  <c r="H108" i="8"/>
  <c r="H104" i="8"/>
  <c r="O91" i="8"/>
  <c r="O108" i="8"/>
  <c r="M94" i="8"/>
  <c r="M98" i="8"/>
  <c r="M112" i="8"/>
  <c r="T112" i="8"/>
  <c r="T107" i="8"/>
  <c r="T111" i="8"/>
  <c r="T99" i="8"/>
  <c r="T119" i="8"/>
  <c r="T103" i="8"/>
  <c r="H104" i="4"/>
  <c r="J101" i="4"/>
  <c r="I101" i="4"/>
  <c r="H117" i="4"/>
  <c r="M131" i="4"/>
  <c r="S117" i="4"/>
  <c r="H131" i="4"/>
  <c r="Q101" i="4"/>
  <c r="Q104" i="4"/>
  <c r="J131" i="4"/>
  <c r="P101" i="4"/>
  <c r="H101" i="4"/>
  <c r="J117" i="4"/>
  <c r="D131" i="4"/>
  <c r="I104" i="4"/>
  <c r="L101" i="4"/>
  <c r="L104" i="4"/>
  <c r="R130" i="4"/>
  <c r="J104" i="4"/>
  <c r="O101" i="4"/>
  <c r="T112" i="4"/>
  <c r="N117" i="4"/>
  <c r="M113" i="4"/>
  <c r="N108" i="4"/>
  <c r="S104" i="4"/>
  <c r="F131" i="4"/>
  <c r="P108" i="4"/>
  <c r="M112" i="4"/>
  <c r="O131" i="4"/>
  <c r="M107" i="4"/>
  <c r="R101" i="4"/>
  <c r="M115" i="4"/>
  <c r="M111" i="4"/>
  <c r="G104" i="4"/>
  <c r="T113" i="4"/>
  <c r="M103" i="4"/>
  <c r="R128" i="4"/>
  <c r="I117" i="4"/>
  <c r="P117" i="4"/>
  <c r="K117" i="4"/>
  <c r="O104" i="4"/>
  <c r="T109" i="4"/>
  <c r="T114" i="4"/>
  <c r="M102" i="4"/>
  <c r="T103" i="4"/>
  <c r="M114" i="4"/>
  <c r="N131" i="4"/>
  <c r="K101" i="4"/>
  <c r="I130" i="4"/>
  <c r="M110" i="4"/>
  <c r="C131" i="4"/>
  <c r="K131" i="4"/>
  <c r="T115" i="4"/>
  <c r="R104" i="4"/>
  <c r="G101" i="4"/>
  <c r="N104" i="4"/>
  <c r="R129" i="4"/>
  <c r="E131" i="4"/>
  <c r="M105" i="4"/>
  <c r="T106" i="4"/>
  <c r="N101" i="4"/>
  <c r="O91" i="4"/>
  <c r="O108" i="4"/>
  <c r="M109" i="4"/>
  <c r="T102" i="4"/>
  <c r="G131" i="4"/>
  <c r="O117" i="4"/>
  <c r="T110" i="4"/>
  <c r="T105" i="4"/>
  <c r="P91" i="4"/>
  <c r="T107" i="4"/>
  <c r="I129" i="4"/>
  <c r="M106" i="4"/>
  <c r="S101" i="4"/>
  <c r="P104" i="4"/>
  <c r="K104" i="4"/>
  <c r="T111" i="4"/>
  <c r="I128" i="4"/>
  <c r="L131" i="4"/>
  <c r="AC61" i="4"/>
  <c r="T70" i="4" s="1"/>
  <c r="T67" i="4"/>
  <c r="S130" i="8" l="1"/>
  <c r="S129" i="8"/>
  <c r="K122" i="8"/>
  <c r="Q122" i="8"/>
  <c r="L122" i="8"/>
  <c r="P122" i="8"/>
  <c r="T104" i="8"/>
  <c r="R131" i="8"/>
  <c r="H122" i="8"/>
  <c r="T101" i="8"/>
  <c r="M91" i="8"/>
  <c r="G122" i="8"/>
  <c r="T91" i="8"/>
  <c r="N122" i="8"/>
  <c r="M104" i="8"/>
  <c r="M117" i="8"/>
  <c r="M101" i="8"/>
  <c r="I122" i="8"/>
  <c r="O122" i="8"/>
  <c r="M108" i="8"/>
  <c r="I131" i="8"/>
  <c r="S128" i="8"/>
  <c r="J122" i="8"/>
  <c r="S122" i="8"/>
  <c r="T117" i="8"/>
  <c r="R122" i="8"/>
  <c r="T108" i="8"/>
  <c r="S130" i="4"/>
  <c r="R131" i="4"/>
  <c r="M101" i="4"/>
  <c r="M104" i="4"/>
  <c r="S129" i="4"/>
  <c r="S128" i="4"/>
  <c r="W128" i="4" s="1"/>
  <c r="U137" i="4" s="1"/>
  <c r="V137" i="4" s="1"/>
  <c r="C92" i="4" s="1"/>
  <c r="T101" i="4"/>
  <c r="P122" i="4"/>
  <c r="O122" i="4"/>
  <c r="T104" i="4"/>
  <c r="I131" i="4"/>
  <c r="L108" i="4"/>
  <c r="T118" i="4"/>
  <c r="I108" i="4"/>
  <c r="R108" i="4"/>
  <c r="J108" i="4"/>
  <c r="K108" i="4"/>
  <c r="S108" i="4"/>
  <c r="G108" i="4"/>
  <c r="W128" i="8" l="1"/>
  <c r="U137" i="8" s="1"/>
  <c r="V137" i="8" s="1"/>
  <c r="Y137" i="8" s="1"/>
  <c r="C113" i="4"/>
  <c r="C95" i="4"/>
  <c r="C102" i="4"/>
  <c r="C99" i="4"/>
  <c r="C100" i="4"/>
  <c r="C93" i="4"/>
  <c r="C110" i="4"/>
  <c r="C111" i="4"/>
  <c r="C121" i="4"/>
  <c r="C119" i="4"/>
  <c r="C120" i="4"/>
  <c r="C112" i="4"/>
  <c r="C97" i="4"/>
  <c r="C118" i="4"/>
  <c r="C117" i="4" s="1"/>
  <c r="C96" i="4"/>
  <c r="C107" i="4"/>
  <c r="C103" i="4"/>
  <c r="C109" i="4"/>
  <c r="C94" i="4"/>
  <c r="C116" i="4"/>
  <c r="C114" i="4"/>
  <c r="C115" i="4"/>
  <c r="C98" i="4"/>
  <c r="C105" i="4"/>
  <c r="C106" i="4"/>
  <c r="S131" i="8"/>
  <c r="M122" i="8"/>
  <c r="T122" i="8"/>
  <c r="S131" i="4"/>
  <c r="T92" i="4"/>
  <c r="M116" i="4"/>
  <c r="H108" i="4"/>
  <c r="M108" i="4" s="1"/>
  <c r="Q117" i="4"/>
  <c r="M92" i="4"/>
  <c r="M118" i="4"/>
  <c r="G117" i="4"/>
  <c r="T116" i="4"/>
  <c r="Q108" i="4"/>
  <c r="T108" i="4" s="1"/>
  <c r="T120" i="4"/>
  <c r="M93" i="4"/>
  <c r="T121" i="4"/>
  <c r="T95" i="4"/>
  <c r="T93" i="4"/>
  <c r="M120" i="4"/>
  <c r="T119" i="4"/>
  <c r="M121" i="4"/>
  <c r="M100" i="4"/>
  <c r="C91" i="4" l="1"/>
  <c r="C108" i="4"/>
  <c r="C101" i="4"/>
  <c r="C104" i="4"/>
  <c r="C122" i="4" s="1"/>
  <c r="C98" i="8"/>
  <c r="F98" i="8" s="1"/>
  <c r="U98" i="8" s="1"/>
  <c r="C95" i="8"/>
  <c r="F95" i="8" s="1"/>
  <c r="U95" i="8" s="1"/>
  <c r="C111" i="8"/>
  <c r="F111" i="8" s="1"/>
  <c r="U111" i="8" s="1"/>
  <c r="C118" i="8"/>
  <c r="F118" i="8" s="1"/>
  <c r="U118" i="8" s="1"/>
  <c r="C112" i="8"/>
  <c r="F112" i="8" s="1"/>
  <c r="U112" i="8" s="1"/>
  <c r="C100" i="8"/>
  <c r="F100" i="8" s="1"/>
  <c r="U100" i="8" s="1"/>
  <c r="C109" i="8"/>
  <c r="F109" i="8" s="1"/>
  <c r="U109" i="8" s="1"/>
  <c r="C94" i="8"/>
  <c r="F94" i="8" s="1"/>
  <c r="U94" i="8" s="1"/>
  <c r="C119" i="8"/>
  <c r="F119" i="8" s="1"/>
  <c r="U119" i="8" s="1"/>
  <c r="C96" i="8"/>
  <c r="F96" i="8" s="1"/>
  <c r="U96" i="8" s="1"/>
  <c r="C105" i="8"/>
  <c r="F105" i="8" s="1"/>
  <c r="U105" i="8" s="1"/>
  <c r="C120" i="8"/>
  <c r="F120" i="8" s="1"/>
  <c r="U120" i="8" s="1"/>
  <c r="C106" i="8"/>
  <c r="F106" i="8" s="1"/>
  <c r="U106" i="8" s="1"/>
  <c r="C92" i="8"/>
  <c r="F92" i="8" s="1"/>
  <c r="U92" i="8" s="1"/>
  <c r="C93" i="8"/>
  <c r="F93" i="8" s="1"/>
  <c r="U93" i="8" s="1"/>
  <c r="C116" i="8"/>
  <c r="F116" i="8" s="1"/>
  <c r="U116" i="8" s="1"/>
  <c r="C113" i="8"/>
  <c r="F113" i="8" s="1"/>
  <c r="U113" i="8" s="1"/>
  <c r="C107" i="8"/>
  <c r="F107" i="8" s="1"/>
  <c r="U107" i="8" s="1"/>
  <c r="C115" i="8"/>
  <c r="F115" i="8" s="1"/>
  <c r="U115" i="8" s="1"/>
  <c r="C103" i="8"/>
  <c r="F103" i="8" s="1"/>
  <c r="U103" i="8" s="1"/>
  <c r="C97" i="8"/>
  <c r="F97" i="8" s="1"/>
  <c r="U97" i="8" s="1"/>
  <c r="C102" i="8"/>
  <c r="F102" i="8" s="1"/>
  <c r="U102" i="8" s="1"/>
  <c r="C114" i="8"/>
  <c r="F114" i="8" s="1"/>
  <c r="U114" i="8" s="1"/>
  <c r="C99" i="8"/>
  <c r="F99" i="8" s="1"/>
  <c r="U99" i="8" s="1"/>
  <c r="C110" i="8"/>
  <c r="F110" i="8" s="1"/>
  <c r="U110" i="8" s="1"/>
  <c r="C121" i="8"/>
  <c r="F121" i="8" s="1"/>
  <c r="U121" i="8" s="1"/>
  <c r="T96" i="4"/>
  <c r="M99" i="4"/>
  <c r="L117" i="4"/>
  <c r="M117" i="4" s="1"/>
  <c r="M98" i="4"/>
  <c r="M119" i="4"/>
  <c r="S91" i="4"/>
  <c r="S122" i="4" s="1"/>
  <c r="T100" i="4"/>
  <c r="J91" i="4"/>
  <c r="J122" i="4" s="1"/>
  <c r="M95" i="4"/>
  <c r="T99" i="4"/>
  <c r="T98" i="4"/>
  <c r="H91" i="4"/>
  <c r="H122" i="4" s="1"/>
  <c r="M96" i="4"/>
  <c r="M97" i="4"/>
  <c r="Q91" i="4"/>
  <c r="Q122" i="4" s="1"/>
  <c r="L91" i="4"/>
  <c r="R91" i="4"/>
  <c r="I91" i="4"/>
  <c r="I122" i="4" s="1"/>
  <c r="R117" i="4"/>
  <c r="T117" i="4" s="1"/>
  <c r="M94" i="4"/>
  <c r="K91" i="4"/>
  <c r="K122" i="4" s="1"/>
  <c r="T94" i="4"/>
  <c r="G91" i="4"/>
  <c r="C108" i="8" l="1"/>
  <c r="F108" i="8" s="1"/>
  <c r="U108" i="8" s="1"/>
  <c r="C91" i="8"/>
  <c r="C104" i="8"/>
  <c r="F104" i="8" s="1"/>
  <c r="U104" i="8" s="1"/>
  <c r="C101" i="8"/>
  <c r="F101" i="8" s="1"/>
  <c r="U101" i="8" s="1"/>
  <c r="C117" i="8"/>
  <c r="F117" i="8" s="1"/>
  <c r="U117" i="8" s="1"/>
  <c r="F91" i="8"/>
  <c r="U91" i="8" s="1"/>
  <c r="L122" i="4"/>
  <c r="G122" i="4"/>
  <c r="M91" i="4"/>
  <c r="T97" i="4"/>
  <c r="N91" i="4"/>
  <c r="R122" i="4"/>
  <c r="C122" i="8" l="1"/>
  <c r="F122" i="8" s="1"/>
  <c r="U122" i="8" s="1"/>
  <c r="M122" i="4"/>
  <c r="N122" i="4"/>
  <c r="T122" i="4" s="1"/>
  <c r="T91" i="4"/>
  <c r="D117" i="4"/>
  <c r="F96" i="4"/>
  <c r="U96" i="4" s="1"/>
  <c r="F97" i="4"/>
  <c r="U97" i="4" s="1"/>
  <c r="F109" i="4"/>
  <c r="U109" i="4" s="1"/>
  <c r="F110" i="4"/>
  <c r="U110" i="4" s="1"/>
  <c r="F113" i="4"/>
  <c r="U113" i="4" s="1"/>
  <c r="F115" i="4"/>
  <c r="U115" i="4" s="1"/>
  <c r="F116" i="4"/>
  <c r="U116" i="4" s="1"/>
  <c r="F119" i="4"/>
  <c r="U119" i="4" s="1"/>
  <c r="F92" i="4"/>
  <c r="U92" i="4" s="1"/>
  <c r="F93" i="4"/>
  <c r="U93" i="4" s="1"/>
  <c r="F94" i="4"/>
  <c r="U94" i="4" s="1"/>
  <c r="F95" i="4"/>
  <c r="U95" i="4" s="1"/>
  <c r="F107" i="4"/>
  <c r="U107" i="4" s="1"/>
  <c r="F120" i="4"/>
  <c r="U120" i="4" s="1"/>
  <c r="F121" i="4"/>
  <c r="U121" i="4" s="1"/>
  <c r="F114" i="4"/>
  <c r="U114" i="4" s="1"/>
  <c r="E117" i="4"/>
  <c r="D104" i="4"/>
  <c r="D91" i="4"/>
  <c r="F106" i="4"/>
  <c r="U106" i="4" s="1"/>
  <c r="F98" i="4"/>
  <c r="U98" i="4" s="1"/>
  <c r="F111" i="4"/>
  <c r="U111" i="4" s="1"/>
  <c r="F103" i="4"/>
  <c r="U103" i="4" s="1"/>
  <c r="F99" i="4"/>
  <c r="U99" i="4" s="1"/>
  <c r="D108" i="4"/>
  <c r="D101" i="4"/>
  <c r="F100" i="4"/>
  <c r="U100" i="4" s="1"/>
  <c r="F112" i="4"/>
  <c r="U112" i="4" s="1"/>
  <c r="F117" i="4" l="1"/>
  <c r="U117" i="4" s="1"/>
  <c r="E101" i="4"/>
  <c r="F101" i="4" s="1"/>
  <c r="U101" i="4" s="1"/>
  <c r="F102" i="4"/>
  <c r="U102" i="4" s="1"/>
  <c r="E108" i="4"/>
  <c r="F108" i="4" s="1"/>
  <c r="U108" i="4" s="1"/>
  <c r="E104" i="4"/>
  <c r="F104" i="4" s="1"/>
  <c r="U104" i="4" s="1"/>
  <c r="E91" i="4"/>
  <c r="F91" i="4" s="1"/>
  <c r="U91" i="4" s="1"/>
  <c r="D122" i="4"/>
  <c r="F105" i="4"/>
  <c r="U105" i="4" s="1"/>
  <c r="F118" i="4"/>
  <c r="U118" i="4" s="1"/>
  <c r="E122" i="4" l="1"/>
  <c r="F122" i="4" s="1"/>
  <c r="U122" i="4" s="1"/>
  <c r="B140" i="4"/>
  <c r="A4" i="8"/>
  <c r="B140" i="8"/>
  <c r="A1" i="8"/>
  <c r="A8" i="6"/>
  <c r="B142" i="8"/>
  <c r="S6" i="4" l="1"/>
  <c r="B8" i="4"/>
  <c r="B86" i="4"/>
  <c r="A1" i="2"/>
  <c r="AD61" i="4" l="1"/>
  <c r="B14" i="3"/>
  <c r="B15" i="3"/>
  <c r="B16" i="3"/>
  <c r="B17" i="3"/>
  <c r="B18" i="3"/>
  <c r="B19" i="3"/>
  <c r="B21" i="3"/>
  <c r="A4" i="4"/>
  <c r="A4" i="3"/>
  <c r="B7" i="3"/>
  <c r="J6" i="3"/>
  <c r="L6" i="3"/>
  <c r="B10" i="3"/>
  <c r="B13" i="3"/>
  <c r="B77" i="1"/>
  <c r="B79" i="1"/>
  <c r="B80" i="1"/>
  <c r="B81" i="1"/>
  <c r="B82" i="1"/>
  <c r="B83" i="1"/>
  <c r="B85" i="1"/>
  <c r="B87" i="1"/>
  <c r="B89" i="1"/>
  <c r="B90" i="1"/>
  <c r="B91" i="1"/>
  <c r="B92" i="1"/>
  <c r="B93" i="1"/>
  <c r="B94" i="1"/>
  <c r="B95" i="1"/>
  <c r="B23" i="3"/>
  <c r="C106" i="1"/>
  <c r="B105" i="1"/>
  <c r="B103" i="1"/>
  <c r="B102" i="1"/>
  <c r="B101" i="1"/>
  <c r="B100" i="1"/>
  <c r="B99" i="1"/>
  <c r="B64" i="1"/>
  <c r="B65" i="1"/>
  <c r="B66" i="1"/>
  <c r="B67" i="1"/>
  <c r="B68" i="1"/>
  <c r="B69" i="1"/>
  <c r="B70" i="1"/>
  <c r="B71" i="1"/>
  <c r="B72" i="1"/>
  <c r="B73" i="1"/>
  <c r="B74" i="1"/>
  <c r="B75" i="1"/>
  <c r="B76" i="1"/>
  <c r="B86" i="1"/>
  <c r="B97" i="1"/>
  <c r="B98" i="1"/>
  <c r="R137" i="4" l="1"/>
  <c r="I137" i="4"/>
  <c r="R76" i="4"/>
  <c r="I76" i="4"/>
  <c r="B108" i="1"/>
  <c r="Y137" i="4" l="1"/>
  <c r="Y76"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<sst xmlns="http://schemas.openxmlformats.org/spreadsheetml/2006/main" count="1753" uniqueCount="1494">
  <si>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</si>
  <si>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</si>
  <si>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</si>
  <si>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</si>
  <si>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</si>
  <si>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</si>
  <si>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</si>
  <si>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</si>
  <si>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</si>
  <si>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</si>
  <si>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</si>
  <si>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</si>
  <si>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</si>
  <si>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</si>
  <si>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</si>
  <si>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</si>
  <si>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</si>
  <si>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</si>
  <si>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</si>
  <si>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</si>
  <si>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</si>
  <si>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</si>
  <si>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</si>
  <si>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</si>
  <si>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</si>
  <si>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</si>
  <si>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</si>
  <si>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</si>
  <si>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</si>
  <si>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</si>
  <si>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</si>
  <si>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</si>
  <si>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</si>
  <si>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</si>
  <si>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</si>
  <si>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</si>
  <si>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</si>
  <si>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</si>
  <si>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</si>
  <si>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</si>
  <si>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</si>
  <si>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</si>
  <si>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</si>
  <si>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</si>
  <si>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</si>
  <si>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</si>
  <si>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</si>
  <si>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</si>
  <si>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</si>
  <si>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</si>
  <si>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</si>
  <si>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</si>
  <si>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</si>
  <si>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</si>
  <si>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</si>
  <si>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</si>
  <si>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</si>
  <si>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</si>
  <si>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</si>
  <si>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</si>
  <si>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</si>
  <si>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</si>
  <si>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</si>
  <si>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</si>
  <si>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</si>
  <si>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</si>
  <si>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</si>
  <si>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</si>
  <si>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</si>
  <si>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</si>
  <si>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</si>
  <si>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</si>
  <si>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</si>
  <si>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</si>
  <si>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</si>
  <si>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</si>
  <si>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</si>
  <si>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</si>
  <si>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</si>
  <si>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</si>
  <si>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</si>
  <si>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</si>
  <si>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</si>
  <si>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</si>
  <si>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</si>
  <si>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</si>
  <si>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</si>
  <si>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</si>
  <si>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</si>
  <si>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</si>
  <si>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</si>
  <si>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</si>
  <si>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</si>
  <si>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</si>
  <si>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</si>
  <si>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</si>
  <si>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</si>
  <si>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</si>
  <si>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</si>
  <si>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</si>
  <si>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</si>
  <si>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</si>
  <si>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</si>
  <si>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</si>
  <si>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</si>
  <si>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</si>
  <si>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</si>
  <si>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</si>
  <si>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</si>
  <si>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</si>
  <si>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</si>
  <si>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</si>
  <si>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</si>
  <si>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</si>
  <si>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</si>
  <si>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</si>
  <si>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</si>
  <si>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</si>
  <si>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</si>
  <si>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</si>
  <si>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</si>
  <si>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</si>
  <si>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</si>
  <si>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</si>
  <si>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</si>
  <si>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</si>
  <si>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</si>
  <si>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</si>
  <si>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</si>
  <si>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</si>
  <si>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</si>
  <si>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</si>
  <si>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</si>
  <si>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</si>
  <si>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</si>
  <si>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</si>
  <si>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</si>
  <si>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</si>
  <si>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</si>
  <si>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</si>
  <si>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</si>
  <si>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</si>
  <si>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</si>
  <si>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</si>
  <si>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</si>
  <si>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</si>
  <si>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</si>
  <si>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</si>
  <si>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</si>
  <si>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</si>
  <si>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</si>
  <si>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</si>
  <si>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</si>
  <si>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</si>
  <si>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</si>
  <si>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</si>
  <si>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</si>
  <si>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</si>
  <si>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</si>
  <si>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</si>
  <si>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</si>
  <si>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</si>
  <si>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</si>
  <si>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</si>
  <si>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</si>
  <si>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</si>
  <si>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</si>
  <si>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</si>
  <si>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</si>
  <si>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</si>
  <si>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</si>
  <si>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</si>
  <si>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</si>
  <si>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</si>
  <si>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</si>
  <si>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</si>
  <si>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</si>
  <si>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</si>
  <si>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</si>
  <si>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</si>
  <si>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</si>
  <si>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</si>
  <si>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</si>
  <si>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</si>
  <si>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</si>
  <si>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</si>
  <si>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</si>
  <si>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</si>
  <si>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</si>
  <si>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</si>
  <si>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</si>
  <si>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</si>
  <si>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</si>
  <si>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</si>
  <si>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</si>
  <si>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</si>
  <si>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</si>
  <si>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</si>
  <si>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</si>
  <si>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</si>
  <si>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</si>
  <si>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</si>
  <si>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</si>
  <si>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</si>
  <si>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</si>
  <si>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</si>
  <si>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</si>
  <si>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</si>
  <si>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</si>
  <si>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</si>
  <si>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</si>
  <si>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</si>
  <si>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</si>
  <si>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</si>
  <si>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</si>
  <si>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</si>
  <si>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</si>
  <si>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</si>
  <si>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</si>
  <si>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</si>
  <si>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</si>
  <si>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</si>
  <si>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</si>
  <si>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</si>
  <si>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</si>
  <si>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</si>
  <si>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</si>
  <si>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</si>
  <si>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</si>
  <si>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</si>
  <si>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</si>
  <si>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</si>
  <si>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</si>
  <si>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</si>
  <si>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</si>
  <si>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</si>
  <si>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</si>
  <si>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</si>
  <si>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</si>
  <si>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</si>
  <si>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</si>
  <si>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</si>
  <si>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</si>
  <si>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</si>
  <si>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</si>
  <si>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</si>
  <si>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</si>
  <si>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</si>
  <si>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</si>
  <si>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</si>
  <si>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</si>
  <si>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</si>
  <si>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</si>
  <si>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</si>
  <si>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</si>
  <si>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</si>
  <si>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</si>
  <si>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</si>
  <si>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</si>
  <si>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</si>
  <si>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</si>
  <si>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</si>
  <si>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</si>
  <si>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</si>
  <si>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</si>
  <si>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</si>
  <si>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</si>
  <si>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</si>
  <si>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</si>
  <si>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</si>
  <si>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</si>
  <si>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</si>
  <si>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</si>
  <si>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</si>
  <si>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</si>
  <si>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</si>
  <si>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</si>
  <si>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</si>
  <si>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</si>
  <si>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</si>
  <si>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</si>
  <si>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</si>
  <si>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</si>
  <si>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</si>
  <si>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</si>
  <si>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</si>
  <si>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</si>
  <si>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</si>
  <si>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</si>
  <si>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</si>
  <si>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</si>
  <si>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</si>
  <si>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</si>
  <si>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</si>
  <si>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</si>
  <si>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</si>
  <si>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</si>
  <si>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</si>
  <si>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</si>
  <si>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</si>
  <si>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</si>
  <si>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</si>
  <si>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</si>
  <si>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</si>
  <si>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</si>
  <si>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</si>
  <si>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</si>
  <si>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</si>
  <si>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</si>
  <si>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</si>
  <si>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</si>
  <si>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</si>
  <si>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</si>
  <si>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</si>
  <si>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</si>
  <si>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</si>
  <si>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</si>
  <si>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</si>
  <si>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</si>
  <si>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</si>
  <si>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</si>
  <si>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</si>
  <si>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</si>
  <si>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</si>
  <si>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</si>
  <si>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</si>
  <si>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</si>
  <si>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</si>
  <si>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</si>
  <si>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</si>
  <si>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</si>
  <si>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</si>
  <si>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</si>
  <si>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</si>
  <si>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</si>
  <si>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</si>
  <si>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</si>
  <si>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</si>
  <si>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</si>
  <si>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</si>
  <si>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</si>
  <si>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</si>
  <si>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</si>
  <si>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</si>
  <si>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</si>
  <si>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</si>
  <si>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</si>
  <si>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</si>
  <si>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</si>
  <si>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</si>
  <si>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</si>
  <si>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</si>
  <si>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</si>
  <si>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</si>
  <si>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</si>
  <si>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</si>
  <si>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</si>
  <si>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</si>
  <si>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</si>
  <si>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</si>
  <si>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</si>
  <si>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</si>
  <si>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</si>
  <si>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</si>
  <si>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</si>
  <si>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</si>
  <si>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</si>
  <si>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</si>
  <si>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</si>
  <si>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</si>
  <si>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</si>
  <si>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</si>
  <si>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</si>
  <si>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</si>
  <si>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</si>
  <si>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</si>
  <si>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</si>
  <si>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</si>
  <si>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</si>
  <si>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</si>
  <si>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</si>
  <si>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</si>
  <si>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</si>
  <si>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</si>
  <si>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</si>
  <si>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</si>
  <si>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</si>
  <si>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</si>
  <si>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</si>
  <si>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</si>
  <si>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</si>
  <si>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</si>
  <si>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</si>
  <si>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</si>
  <si>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</si>
  <si>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</si>
  <si>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</si>
  <si>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</si>
  <si>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</si>
  <si>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</si>
  <si>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</si>
  <si>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</si>
  <si>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</si>
  <si>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</si>
  <si>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</si>
  <si>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</si>
  <si>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</si>
  <si>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</si>
  <si>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</si>
  <si>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</si>
  <si>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</si>
  <si>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</si>
  <si>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</si>
  <si>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</si>
  <si>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</si>
  <si>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</si>
  <si>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</si>
  <si>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</si>
  <si>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</si>
  <si>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</si>
  <si>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</si>
  <si>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</si>
  <si>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</si>
  <si>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</si>
  <si>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</si>
  <si>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</si>
  <si>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</si>
  <si>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</si>
  <si>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</si>
  <si>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</si>
  <si>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</si>
  <si>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</si>
  <si>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</si>
  <si>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</si>
  <si>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</si>
  <si>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</si>
  <si>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</si>
  <si>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</si>
  <si>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</si>
  <si>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</si>
  <si>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</si>
  <si>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</si>
  <si>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</si>
  <si>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</si>
  <si>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</si>
  <si>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</si>
  <si>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</si>
  <si>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</si>
  <si>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</si>
  <si>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</si>
  <si>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</si>
  <si>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</si>
  <si>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</si>
  <si>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</si>
  <si>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</si>
  <si>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</si>
  <si>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</si>
  <si>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</si>
  <si>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</si>
  <si>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</si>
  <si>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</si>
  <si>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</si>
  <si>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</si>
  <si>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</si>
  <si>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</si>
  <si>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</si>
  <si>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</si>
  <si>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</si>
  <si>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</si>
  <si>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</si>
  <si>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</si>
  <si>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</si>
  <si>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</si>
  <si>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</si>
  <si>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</si>
  <si>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</si>
  <si>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</si>
  <si>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</si>
  <si>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</si>
  <si>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</si>
  <si>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</si>
  <si>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</si>
  <si>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</si>
  <si>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</si>
  <si>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</si>
  <si>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</si>
  <si>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</si>
  <si>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</si>
  <si>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</si>
  <si>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</si>
  <si>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</si>
  <si>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</si>
  <si>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</si>
  <si>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</si>
  <si>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</si>
  <si>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</si>
  <si>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</si>
  <si>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</si>
  <si>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</si>
  <si>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</si>
  <si>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</si>
  <si>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</si>
  <si>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</si>
  <si>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</si>
  <si>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</si>
  <si>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</si>
  <si>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</si>
  <si>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</si>
  <si>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</si>
  <si>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</si>
  <si>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</si>
  <si>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</si>
  <si>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</si>
  <si>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</si>
  <si>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</si>
  <si>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</si>
  <si>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</si>
  <si>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</si>
  <si>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</si>
  <si>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</si>
  <si>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</si>
  <si>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</si>
  <si>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</si>
  <si>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</si>
  <si>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</si>
  <si>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</si>
  <si>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</si>
  <si>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</si>
  <si>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</si>
  <si>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</si>
  <si>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</si>
  <si>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</si>
  <si>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</si>
  <si>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</si>
  <si>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</si>
  <si>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</si>
  <si>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</si>
  <si>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</si>
  <si>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</si>
  <si>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</si>
  <si>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</si>
  <si>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</si>
  <si>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</si>
  <si>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</si>
  <si>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</si>
  <si>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</si>
  <si>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</si>
  <si>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</si>
  <si>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</si>
  <si>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</si>
  <si>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</si>
  <si>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</si>
  <si>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</si>
  <si>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</si>
  <si>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</si>
  <si>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</si>
  <si>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</si>
  <si>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</si>
  <si>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</si>
  <si>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</si>
  <si>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</si>
  <si>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</si>
  <si>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</si>
  <si>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</si>
  <si>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</si>
  <si>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</si>
  <si>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</si>
  <si>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</si>
  <si>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</si>
  <si>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</si>
  <si>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</si>
  <si>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</si>
  <si>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</si>
  <si>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</si>
  <si>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</si>
  <si>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</si>
  <si>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</si>
  <si>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</si>
  <si>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</si>
  <si>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</si>
  <si>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</si>
  <si>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</si>
  <si>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</si>
  <si>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</si>
  <si>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</si>
  <si>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</si>
  <si>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</si>
  <si>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</si>
  <si>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</si>
  <si>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</si>
  <si>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</si>
  <si>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</si>
  <si>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</si>
  <si>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</si>
  <si>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</si>
  <si>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</si>
  <si>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</si>
  <si>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</si>
  <si>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</si>
  <si>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</si>
  <si>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</si>
  <si>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</si>
  <si>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</si>
  <si>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</si>
  <si>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</si>
  <si>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</si>
  <si>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</si>
  <si>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</si>
  <si>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</si>
  <si>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</si>
  <si>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</si>
  <si>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</si>
  <si>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</si>
  <si>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</si>
  <si>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</si>
  <si>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</si>
  <si>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</si>
  <si>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</si>
  <si>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</si>
  <si>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</si>
  <si>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</si>
  <si>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</si>
  <si>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</si>
  <si>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</si>
  <si>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</si>
  <si>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</si>
  <si>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</si>
  <si>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</si>
  <si>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</si>
  <si>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</si>
  <si>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</si>
  <si>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</si>
  <si>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</si>
  <si>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</si>
  <si>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</si>
  <si>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</si>
  <si>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</si>
  <si>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</si>
  <si>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</si>
  <si>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</si>
  <si>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</si>
  <si>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</si>
  <si>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</si>
  <si>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</si>
  <si>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</si>
  <si>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</si>
  <si>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</si>
  <si>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</si>
  <si>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</si>
  <si>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</si>
  <si>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</si>
  <si>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</si>
  <si>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</si>
  <si>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</si>
  <si>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</si>
  <si>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</si>
  <si>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</si>
  <si>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</si>
  <si>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</si>
  <si>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</si>
  <si>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</si>
  <si>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</si>
  <si>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</si>
  <si>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</si>
  <si>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</si>
  <si>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</si>
  <si>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</si>
  <si>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</si>
  <si>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</si>
  <si>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</si>
  <si>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</si>
  <si>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</si>
  <si>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</si>
  <si>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</si>
  <si>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</si>
  <si>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</si>
  <si>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</si>
  <si>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</si>
  <si>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</si>
  <si>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</si>
  <si>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</si>
  <si>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</si>
  <si>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</si>
  <si>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</si>
  <si>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</si>
  <si>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</si>
  <si>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</si>
  <si>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</si>
  <si>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</si>
  <si>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</si>
  <si>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</si>
  <si>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</si>
  <si>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</si>
  <si>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</si>
  <si>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</si>
  <si>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</si>
  <si>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</si>
  <si>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</si>
  <si>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</si>
  <si>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</si>
  <si>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</si>
  <si>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</si>
  <si>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</si>
  <si>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</si>
  <si>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</si>
  <si>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</si>
  <si>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</si>
  <si>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</si>
  <si>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</si>
  <si>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</si>
  <si>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</si>
  <si>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</si>
  <si>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</si>
  <si>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</si>
  <si>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</si>
  <si>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</si>
  <si>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</si>
  <si>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</si>
  <si>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</si>
  <si>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</si>
  <si>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</si>
  <si>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</si>
  <si>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</si>
  <si>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</si>
  <si>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</si>
  <si>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</si>
  <si>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</si>
  <si>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</si>
  <si>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</si>
  <si>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</si>
  <si>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</si>
  <si>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</si>
  <si>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</si>
  <si>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</si>
  <si>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</si>
  <si>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</si>
  <si>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</si>
  <si>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</si>
  <si>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</si>
  <si>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</si>
  <si>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</si>
  <si>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</si>
  <si>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</si>
  <si>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</si>
  <si>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</si>
  <si>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</si>
  <si>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</si>
  <si>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</si>
  <si>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</si>
  <si>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</si>
  <si>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</si>
  <si>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</si>
  <si>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</si>
  <si>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</si>
  <si>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</si>
  <si>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</si>
  <si>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</si>
  <si>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</si>
  <si>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</si>
  <si>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</si>
  <si>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</si>
  <si>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</si>
  <si>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</si>
  <si>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</si>
  <si>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</si>
  <si>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</si>
  <si>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</si>
  <si>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</si>
  <si>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</si>
  <si>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</si>
  <si>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</si>
  <si>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</si>
  <si>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</si>
  <si>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</si>
  <si>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</si>
  <si>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</si>
  <si>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</si>
  <si>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</si>
  <si>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</si>
  <si>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</si>
  <si>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</si>
  <si>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</si>
  <si>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</si>
  <si>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</si>
  <si>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</si>
  <si>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</si>
  <si>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</si>
  <si>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</si>
  <si>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</si>
  <si>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</si>
  <si>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</si>
  <si>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</si>
  <si>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</si>
  <si>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</si>
  <si>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</si>
  <si>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</si>
  <si>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</si>
  <si>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</si>
  <si>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</si>
  <si>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</si>
  <si>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</si>
  <si>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</si>
  <si>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</si>
  <si>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</si>
  <si>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</si>
  <si>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</si>
  <si>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</si>
  <si>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</si>
  <si>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</si>
  <si>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</si>
  <si>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</si>
  <si>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</si>
  <si>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</si>
  <si>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</si>
  <si>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</si>
  <si>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</si>
  <si>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</si>
  <si>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</si>
  <si>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</si>
  <si>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</si>
  <si>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</si>
  <si>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</si>
  <si>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</si>
  <si>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</si>
  <si>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</si>
  <si>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</si>
  <si>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</si>
  <si>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</si>
  <si>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</si>
  <si>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</si>
  <si>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</si>
  <si>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</si>
  <si>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</si>
  <si>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</si>
  <si>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</si>
  <si>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</si>
  <si>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</si>
  <si>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</si>
  <si>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</si>
  <si>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</si>
  <si>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</si>
  <si>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</si>
  <si>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</si>
  <si>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</si>
  <si>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</si>
  <si>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</si>
  <si>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</si>
  <si>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</si>
  <si>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</si>
  <si>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</si>
  <si>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</si>
  <si>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</si>
  <si>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</si>
  <si>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</si>
  <si>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</si>
  <si>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</si>
  <si>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</si>
  <si>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</si>
  <si>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</si>
  <si>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</si>
  <si>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</si>
  <si>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</si>
  <si>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</si>
  <si>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</si>
  <si>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</si>
  <si>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</si>
  <si>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</si>
  <si>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</si>
  <si>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</si>
  <si>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</si>
  <si>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</si>
  <si>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</si>
  <si>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</si>
  <si>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</si>
  <si>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</si>
  <si>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</si>
  <si>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</si>
  <si>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</si>
  <si>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</si>
  <si>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</si>
  <si>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</si>
  <si>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</si>
  <si>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</si>
  <si>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</si>
  <si>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</si>
  <si>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</si>
  <si>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</si>
  <si>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</si>
  <si>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</si>
  <si>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</si>
  <si>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</si>
  <si>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</si>
  <si>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</si>
  <si>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</si>
  <si>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</si>
  <si>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</si>
  <si>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</si>
  <si>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</si>
  <si>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</si>
  <si>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</si>
  <si>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</si>
  <si>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</si>
  <si>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</si>
  <si>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</si>
  <si>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</si>
  <si>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</si>
  <si>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</si>
  <si>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</si>
  <si>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</si>
  <si>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</si>
  <si>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</si>
  <si>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</si>
  <si>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</si>
  <si>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</si>
  <si>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</si>
  <si>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</si>
  <si>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</si>
  <si>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</si>
  <si>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</si>
  <si>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</si>
  <si>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</si>
  <si>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</si>
  <si>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</si>
  <si>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</si>
  <si>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</si>
  <si>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</si>
  <si>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</si>
  <si>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</si>
  <si>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</si>
  <si>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</si>
  <si>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</si>
  <si>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</si>
  <si>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</si>
  <si>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</si>
  <si>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</si>
  <si>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</si>
  <si>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</si>
  <si>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</si>
  <si>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</si>
  <si>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</si>
  <si>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</si>
  <si>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</si>
  <si>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</si>
  <si>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</si>
  <si>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</si>
  <si>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</si>
  <si>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</si>
  <si>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</si>
  <si>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</si>
  <si>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</si>
  <si>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</si>
  <si>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</si>
  <si>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</si>
  <si>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</si>
  <si>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</si>
  <si>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</si>
  <si>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</si>
  <si>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</si>
  <si>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</si>
  <si>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</si>
  <si>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</si>
  <si>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</si>
  <si>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</si>
  <si>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</si>
  <si>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Planeamento de infraestruturas energéticas</t>
  </si>
  <si>
    <t>La tabla de traducción</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</si>
  <si>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</si>
  <si>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</si>
  <si>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</si>
  <si>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</si>
  <si>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</si>
  <si>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</si>
  <si>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</si>
  <si>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</si>
  <si>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</si>
  <si>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</si>
  <si>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</si>
  <si>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</si>
  <si>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</si>
  <si>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</si>
  <si>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</si>
  <si>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</si>
  <si>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</si>
  <si>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</si>
  <si>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</si>
  <si>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</si>
  <si>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</si>
  <si>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</si>
  <si>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</si>
  <si>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</si>
  <si>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</si>
  <si>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</si>
  <si>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</si>
  <si>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</si>
  <si>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</si>
  <si>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</si>
  <si>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</si>
  <si>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</si>
  <si>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</si>
  <si>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</si>
  <si>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</si>
  <si>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</si>
  <si>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</si>
  <si>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</si>
  <si>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</si>
  <si>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</si>
  <si>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</si>
  <si>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</si>
  <si>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</si>
  <si>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</si>
  <si>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</si>
  <si>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</si>
  <si>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</si>
  <si>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</si>
  <si>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</si>
  <si>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</si>
  <si>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</si>
  <si>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</si>
  <si>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</si>
  <si>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</si>
  <si>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</si>
  <si>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</si>
  <si>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</si>
  <si>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</si>
  <si>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</si>
  <si>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</si>
  <si>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</si>
  <si>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</si>
  <si>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</si>
  <si>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</si>
  <si>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</si>
  <si>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</si>
  <si>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</si>
  <si>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</si>
  <si>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</si>
  <si>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</si>
  <si>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</si>
  <si>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</si>
  <si>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</si>
  <si>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</si>
  <si>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</si>
  <si>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</si>
  <si>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</si>
  <si>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</si>
  <si>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</si>
  <si>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</si>
  <si>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</si>
  <si>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</si>
  <si>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</si>
  <si>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</si>
  <si>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</si>
  <si>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</si>
  <si>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</si>
  <si>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</si>
  <si>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</si>
  <si>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</si>
  <si>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</si>
  <si>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</si>
  <si>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</si>
  <si>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</si>
  <si>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</si>
  <si>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</si>
  <si>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</si>
  <si>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</si>
  <si>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</si>
  <si>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</si>
  <si>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</si>
  <si>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</si>
  <si>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</si>
  <si>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</si>
  <si>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</si>
  <si>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</si>
  <si>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</si>
  <si>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</si>
  <si>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</si>
  <si>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</si>
  <si>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</si>
  <si>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</si>
  <si>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</si>
  <si>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</si>
  <si>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</si>
  <si>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</si>
  <si>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</si>
  <si>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</si>
  <si>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</si>
  <si>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</si>
  <si>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</si>
  <si>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</si>
  <si>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</si>
  <si>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</si>
  <si>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</si>
  <si>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</si>
  <si>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</si>
  <si>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</si>
  <si>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</si>
  <si>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</si>
  <si>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</si>
  <si>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</si>
  <si>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</si>
  <si>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</si>
  <si>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</si>
  <si>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</si>
  <si>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</si>
  <si>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</si>
  <si>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</si>
  <si>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</si>
  <si>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</si>
  <si>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</si>
  <si>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</si>
  <si>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</si>
  <si>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</si>
  <si>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</si>
  <si>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</si>
  <si>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</si>
  <si>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</si>
  <si>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</si>
  <si>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</si>
  <si>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</si>
  <si>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</si>
  <si>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</si>
  <si>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</si>
  <si>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</si>
  <si>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</si>
  <si>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</si>
  <si>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</si>
  <si>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</si>
  <si>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</si>
  <si>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</si>
  <si>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</si>
  <si>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</si>
  <si>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</si>
  <si>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</si>
  <si>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</si>
  <si>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</si>
  <si>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</si>
  <si>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</si>
  <si>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</si>
  <si>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</si>
  <si>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</si>
  <si>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</si>
  <si>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</si>
  <si>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</si>
  <si>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</si>
  <si>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</si>
  <si>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</si>
  <si>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</si>
  <si>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</si>
  <si>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</si>
  <si>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</si>
  <si>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</si>
  <si>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</si>
  <si>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</si>
  <si>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</si>
  <si>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</si>
  <si>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</si>
  <si>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</si>
  <si>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</si>
  <si>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</si>
  <si>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</si>
  <si>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</si>
  <si>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</si>
  <si>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</si>
  <si>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</si>
  <si>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</si>
  <si>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</si>
  <si>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</si>
  <si>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</si>
  <si>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</si>
  <si>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</si>
  <si>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</si>
  <si>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</si>
  <si>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</si>
  <si>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</si>
  <si>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</si>
  <si>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</si>
  <si>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</si>
  <si>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</si>
  <si>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</si>
  <si>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</si>
  <si>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</si>
  <si>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</si>
  <si>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</si>
  <si>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</si>
  <si>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</si>
  <si>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</si>
  <si>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</si>
  <si>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</si>
  <si>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</si>
  <si>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</si>
  <si>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</si>
  <si>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</si>
  <si>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</si>
  <si>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</si>
  <si>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</si>
  <si>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</si>
  <si>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</si>
  <si>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</si>
  <si>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</si>
  <si>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</si>
  <si>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</si>
  <si>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</si>
  <si>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</si>
  <si>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</si>
  <si>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</si>
  <si>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</si>
  <si>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</si>
  <si>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</si>
  <si>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</si>
  <si>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</si>
  <si>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</si>
  <si>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</si>
  <si>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</si>
  <si>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</si>
  <si>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</si>
  <si>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</si>
  <si>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</si>
  <si>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</si>
  <si>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</si>
  <si>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</si>
  <si>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</si>
  <si>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</si>
  <si>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</si>
  <si>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</si>
  <si>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</si>
  <si>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</si>
  <si>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</si>
  <si>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</si>
  <si>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</si>
  <si>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</si>
  <si>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</si>
  <si>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</si>
  <si>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</si>
  <si>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</si>
  <si>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</si>
  <si>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</si>
  <si>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</si>
  <si>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</si>
  <si>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</si>
  <si>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</si>
  <si>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</si>
  <si>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</si>
  <si>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</si>
  <si>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</si>
  <si>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</si>
  <si>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</si>
  <si>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</si>
  <si>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</si>
  <si>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</si>
  <si>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</si>
  <si>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</si>
  <si>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</si>
  <si>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</si>
  <si>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</si>
  <si>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</si>
  <si>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</si>
  <si>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</si>
  <si>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</si>
  <si>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</si>
  <si>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</si>
  <si>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</si>
  <si>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</si>
  <si>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</si>
  <si>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</si>
  <si>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</si>
  <si>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</si>
  <si>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</si>
  <si>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</si>
  <si>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</si>
  <si>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</si>
  <si>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</si>
  <si>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</si>
  <si>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</si>
  <si>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</si>
  <si>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</si>
  <si>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</si>
  <si>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</si>
  <si>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</si>
  <si>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</si>
  <si>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</si>
  <si>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</si>
  <si>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</si>
  <si>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</si>
  <si>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</si>
  <si>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</si>
  <si>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</si>
  <si>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</si>
  <si>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</si>
  <si>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</si>
  <si>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</si>
  <si>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</si>
  <si>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</si>
  <si>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</si>
  <si>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</si>
  <si>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</si>
  <si>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</si>
  <si>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</si>
  <si>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</si>
  <si>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</si>
  <si>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</si>
  <si>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</si>
  <si>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</si>
  <si>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</si>
  <si>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</si>
  <si>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</si>
  <si>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</si>
  <si>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</si>
  <si>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</si>
  <si>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</si>
  <si>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</si>
  <si>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</si>
  <si>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</si>
  <si>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</si>
  <si>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</si>
  <si>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PRODUZIONE ENERGIA RINNOVABILE STIMATA [MWh/anno]</t>
  </si>
  <si>
    <t xml:space="preserve">RIDUZIONE DI C02 PREVISTA  [ton/anno] </t>
  </si>
  <si>
    <t>OBIETTIVO RISPARMIO ENERGETICO ENTRO IL 2020  [MWh/anno]</t>
  </si>
  <si>
    <t xml:space="preserve">OBIETTIVO PRODUZIONE ENERGIA RINNOVABILE ENTRO IL 2020 [ton/anno] </t>
  </si>
  <si>
    <t xml:space="preserve">OBIETTIVO RIDUZIONE CO2 ENTRO IL 2020 [ton/anno] </t>
  </si>
  <si>
    <t>PRODUZIONE ENERGETICA SECONDARIA E FLUSSI ENERGETICI</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</si>
  <si>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</si>
  <si>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</si>
  <si>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</si>
  <si>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</si>
  <si>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</si>
  <si>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</si>
  <si>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</si>
  <si>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</si>
  <si>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</si>
  <si>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</si>
  <si>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</si>
  <si>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</si>
  <si>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</si>
  <si>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</si>
  <si>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</si>
  <si>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</si>
  <si>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</si>
  <si>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</si>
  <si>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</si>
  <si>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</si>
  <si>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</si>
  <si>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</si>
  <si>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</si>
  <si>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</si>
  <si>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</si>
  <si>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</si>
  <si>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</si>
  <si>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</si>
  <si>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</si>
  <si>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</si>
  <si>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</si>
  <si>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</si>
  <si>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</si>
  <si>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</si>
  <si>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</si>
  <si>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</si>
  <si>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</si>
  <si>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</si>
  <si>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</si>
  <si>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</si>
  <si>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</si>
  <si>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</si>
  <si>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</si>
  <si>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</si>
  <si>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</si>
  <si>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</si>
  <si>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</si>
  <si>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</si>
  <si>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</si>
  <si>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</si>
  <si>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</si>
  <si>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</si>
  <si>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</si>
  <si>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</si>
  <si>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</si>
  <si>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</si>
  <si>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</si>
  <si>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</si>
  <si>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</si>
  <si>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</si>
  <si>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</si>
  <si>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</si>
  <si>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</si>
  <si>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</si>
  <si>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</si>
  <si>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</si>
  <si>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</si>
  <si>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</si>
  <si>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</si>
  <si>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</si>
  <si>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</si>
  <si>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</si>
  <si>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</si>
  <si>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</si>
  <si>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</si>
  <si>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</si>
  <si>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</si>
  <si>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</si>
  <si>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</si>
  <si>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</si>
  <si>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</si>
  <si>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</si>
  <si>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</si>
  <si>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</si>
  <si>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</si>
  <si>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</si>
  <si>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</si>
  <si>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</si>
  <si>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</si>
  <si>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</si>
  <si>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t>UPPSKATTAD FÖRNYBAR ENERGIPRODUKTION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</si>
  <si>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</si>
  <si>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</si>
  <si>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t>PRODUKTIONSMÅL FÖR FÖRNYBAR ENERGI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</si>
  <si>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</si>
  <si>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</si>
  <si>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</si>
  <si>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</si>
  <si>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</si>
  <si>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</si>
  <si>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</si>
  <si>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</si>
  <si>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</si>
  <si>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Crete</t>
  </si>
  <si>
    <t>Increase to 50% the total hot water energy demand supplied form solar thermal by 2020</t>
  </si>
  <si>
    <t>Region of Crete, Municiplaities</t>
  </si>
  <si>
    <t xml:space="preserve">Increase to 20% the total hot water energy demand suppied from by biomass by 2020 </t>
  </si>
  <si>
    <t xml:space="preserve">Increase to 20% the total space heating energy demand suppied from by biomass by 2020 </t>
  </si>
  <si>
    <t>Increase to 20% the total space heating energy demand supplied from heat pumps by 2020</t>
  </si>
  <si>
    <t>Promotion of every deay energy saving measures from the consumers aiming to reduce the annual residential energy demand growth rate by 10%</t>
  </si>
  <si>
    <t>Promotion of replacement or upgrading of old energy consuming systems with more efficient ones</t>
  </si>
  <si>
    <t>Promotion of evey day energy saving mesaures by the professionals aiming to reduce the agricultural and fishing annual energy demand growth rate by 10%</t>
  </si>
  <si>
    <t>Region of Crete, Agricultural /Fishing associations</t>
  </si>
  <si>
    <t>Promotion of every day energy saving measures by the professionals/owners/employees/consumers aiming to reduce the secondary sector energy demand growth rate by 10%</t>
  </si>
  <si>
    <t>Region of Crete, Municiplaities, Industry association, Local water and sewerage municipal companies</t>
  </si>
  <si>
    <t>Promotion of the introduction of new or substitution of old energy consuming systems and equipment with new more efficient aiming to increase the overall energy efficiency of the sector by 20%.</t>
  </si>
  <si>
    <t>Region of Crete, Municiplaities, Industry association, Water and sewerage municipal companies</t>
  </si>
  <si>
    <t>Promotion of every day energy saving measures by the owners and employees aiming to reduce the commercial sector energy demand growth rate by 10%</t>
  </si>
  <si>
    <t>Region of Crete</t>
  </si>
  <si>
    <t>Increase the penetration of commercial space heating systems supplied by renewable energy sources by promoting the adoption of new technologies (biomass boilers 10%, heat pumps 20% of heating energy demand)</t>
  </si>
  <si>
    <t>Promotion of every day energy saving measures by the owners personnel and visitors aiming to reduce the tourism  sector energy demand growth rate by 10%</t>
  </si>
  <si>
    <t>A) Increase to 10% the total space heating energy demand supplied from biomass by 2020. 
B) Increase by 20% the total space heating energy demand supplied from heat pumps by 2020. 
C) Increase to 10% the total hot water energy demand supplied from biomass by 2020
D) Increase by 20% the total hot water energy demand supplied from solar thermal by 2020</t>
  </si>
  <si>
    <t xml:space="preserve">Region of Crete, Municipalities, Scool authorities, Hospitals/Clinics </t>
  </si>
  <si>
    <t>Total public sector</t>
  </si>
  <si>
    <t xml:space="preserve">Region of Crete, Municipalities, PPC, Scool authorities, Hospitals/Clinics </t>
  </si>
  <si>
    <t>A) Increase by 30% the energy efficiency of air-conditiong systems by 2020 through the promotion of air-conditioning with inverter (energy class A, A+) in the public buildings (mainly public administration and hospital/health center buildings)                                                                                                B) Increase by 30% the energy efficiency of heating systems by 2020 through the replacement of old windows and door frames of public buildings with more efficient ones and the introduction of more efficient boilers, circulators and control units (boiler compensation, thermostatic valves, etc.)                                                                                                            C) Increase by 30% the energy efficiency of electrical appliances used in public buildings (general administration, schools, hospitals/health centers) by 2020 through the substitution of old devices with more efficient ones (green procurement) and by introducing motion sensors for the toilet lighting</t>
  </si>
  <si>
    <t>Urban and suburban passenger road land transport</t>
  </si>
  <si>
    <t>Double the annual passenger transport by road energy demand growth rate in favor of public transport by 2020 by assuring the quality offered by the public transports and promoting its use. The action is combined with reduction in half of the respective growth rate of the private transports sector</t>
  </si>
  <si>
    <t>Region of Crete, Municipalities, Sub-urban transport companies</t>
  </si>
  <si>
    <t>Other passenger road transport services (taxi, tourism, school buses, etc.)</t>
  </si>
  <si>
    <t>Increase to 10% the transports energy demand supplied from electricity by 2020 through the promotion of hybrid – electrical vehicles for all transports sub-sectors and to 10% the freight transport by road and removal services and passenger transport by road energy demand supplied from biomass by 2020 through the promotion of bio-fuels use</t>
  </si>
  <si>
    <t>Region of Crete, Fuel providers, Vehicle importers</t>
  </si>
  <si>
    <t>Promotion of eco-driving techniques aiming to increase the energy efficiency of all transports sub-sectors  by 20%</t>
  </si>
  <si>
    <t>Transportes públicos urbanos e interurbanos de passageiros por estrada</t>
  </si>
  <si>
    <t>Αστικές και προαστιακές χερσαίες μεταφορές επιβατών</t>
  </si>
  <si>
    <t>Kollektivtrafik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</si>
  <si>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</si>
  <si>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</si>
  <si>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</si>
  <si>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</si>
  <si>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</si>
  <si>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</si>
  <si>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</si>
  <si>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Transport och magasinering</t>
  </si>
  <si>
    <t>Veokite maanteetransport ja kolimisteenused</t>
  </si>
  <si>
    <t>Ιδιωτικές μεταφορές</t>
  </si>
  <si>
    <t>El (ej förnyelsebar)</t>
  </si>
  <si>
    <t>Värme (ej förnyelsebar)</t>
  </si>
  <si>
    <t>Kyla (ej förnyelsebar)</t>
  </si>
  <si>
    <t>Våg (ocean)</t>
  </si>
  <si>
    <t>A) Increase by 30% the energy efficiency of air-conditiong systems by 2020 through the promotion of air-conditioning with inverter (energy class A, A+)                                                     
B) Increase by 20% the energy efficiency of cooking/electrical appliances by 2020 through the promotion of old devices substitution  with more efficient ones (at least energy class B according to EU standards)</t>
  </si>
  <si>
    <t>A) Increase by 30% the energy efficiency of air-conditiong systems by 2020 through the promotion of air-conditioning with inverter (energy class A, A+)                                                     
B) Increase by 30% the energy efficiency of electrical appliances by 2020 through the promotion of old devices substitution  with more efficient ones (at least energy class B according to EU standards) and by introducing the key card electricity deactivating system and also by introducing motion sensors for the toilet lighting  
C) Increase by 30% the energy efficiency of infrastructure systems, like elevators and water pumps, waste treatment units,ec.                                                                                                     
D) Increase by 30% the enrgy efficiency of cooking appliances by 2020 through the promotion of old devices substitution with more efficient ones</t>
  </si>
  <si>
    <t>A) Increase to 30% the total space heating energy demand supplied from heat pumps by 2020.                                                
B) Increase to 30% the total hot water energy demand supplied from solar thermal for the hospitals/health centers by 2020</t>
  </si>
  <si>
    <t>Promotion of every day energy saving measures from the civil servants, the professors and students in the education sub-sector, the employees/guests/visitors in the human health sub-sector and the local authorities for the operation of the lighting units under their authority aiming to reduce the annual public energy demand rate by 10%.                          
Specifically for the public lighting sector the local authorities in collaboration with the PPC will promote the smart use of public lighting systems by reducing the operating hours of the lighting network where its use is not considered substantial</t>
  </si>
  <si>
    <t>Island Sustainable Energy Action Plan of Crete</t>
  </si>
  <si>
    <t>The Energy office of the Region of Crete will actively take over the monitoring task of the ISEAP of Crete. 
The monitoring tools provided from the ISLEPACT project in combination with in-house monitoring techniques will be used to ensure the well-functioning of the ISEAP monitoring task. 
A specific work team will be created with main responsibility to promote the implementation of the ISEAP and monitor the its progress.</t>
  </si>
  <si>
    <t xml:space="preserve">Foreseen financing sources:
1) Regional budget 
2) Municipal budget 
3) Bank Loans
4) NSRF (National Strategic Reference Framework)
5) European Investment Bank
6) Private investments
7) Collabotations between public and private sector </t>
  </si>
  <si>
    <t>The Region of Crete is planning to maximize the involvement of the stakeholders and citizens through the following list of actions: 
- Organise ISEAP info days in collaboration to the municipalities where the citizens and stakeholders will be informed about the progress of the ISEAP and the discussion among the participants will be promoted.
- Invite the citizens into voluntary actions focusing on environmental protection and changing of energy behaviours.
- Distribute questionnaires to the citizens to depict their satisfaction of the ISEAP progress
- Invite stakeholders to working meetings with the steering committee and the working group where the ISEAP goals will be discussed in depth and updated or reformulated if needed.</t>
  </si>
  <si>
    <t>Increase by 20% (in comparison to BAU scenario) the energy efficiency of electrical-mechanical systems (energy consuming) used in the wider agricultural sector and especially in greenhouses by 2020 through the promotion of old systems upgrading or substitution with new more efficient ones</t>
  </si>
  <si>
    <t>Region of Crete, Agricultural associations</t>
  </si>
  <si>
    <t xml:space="preserve">Promotion of wind turbines installation </t>
  </si>
  <si>
    <t>Promotion of PV installation on the ground and on the roofs</t>
  </si>
  <si>
    <t xml:space="preserve">Promotion of wind-hydro hybrid station </t>
  </si>
  <si>
    <t xml:space="preserve">Promotion of electricity production based on biomass </t>
  </si>
  <si>
    <t>Wind - Hydro</t>
  </si>
  <si>
    <t>Υδροαιολικά</t>
  </si>
  <si>
    <t>Solar (Solar thermal - high temp.)</t>
  </si>
  <si>
    <t>Ηλιακή ενέργεια (Ηλιοθερμικά υψηλής θερμ.)</t>
  </si>
  <si>
    <t>Promotion of solar thermal installations</t>
  </si>
  <si>
    <t>Setting up and supporting the work group to take over the ISEAP monitoring</t>
  </si>
  <si>
    <t xml:space="preserve">Training the ISEAP implementation and monitoring work group to operate the different available tools and methodologies </t>
  </si>
  <si>
    <t>Project management for the implementation and monitoring period</t>
  </si>
  <si>
    <t xml:space="preserve">The long-term vision of the Region of Crete is to transform the island into a sustainable ecosystem. Managing the energy cycle, from production to consumption, through a sustainable approach can be a major contribution into reaching this goal. The Island Sustainable Energy Action Plan is considered a fundamental instrument to materialize this vision the following years. 
On the production side the exploitation of the abundant, locally available, renewable energy sources (RES), respecting the ecosystem's potentials, will serve as the main target of the ISEAP. 
The electrical interconnection with mainland Greece is also expected within the following years which can provide even greater possibilities of turning Crete into a 100% RES island. 
As a mid-term approach for reducing CO2 emissions and maximizing RES production, natural gas will gradually replace fuel oil in the conventional power stations. Moreover high efficiency solar thermal and hybrid stations, with controllable operation, will substitute base load conventional power stations. In this way by 2020 RES units will represent more than 35% of the total electricity production and more than 20% of the primary energy demand.
On the demand side a wide range of Demand Side Management (DSM) actions will be promoted and implemented by the Region of Crete in order to increase energy efficiency and energy savings. The maximum possible involvement of the stakeholders and citizens will be aimed in order to reassure their effectiveness.
The great challenge for the Region of Crete is to succeed into managing and coordinating the implementation and monitoring of the ISEAP for an island of more than 600000 inhabitants and numerous municipalities. The collaboration between citizens, stakeholders, Municipalities and the Region should be strong and committed in order face this challenge.
</t>
  </si>
  <si>
    <t>The overall cost for the implementation and monitoring of the ISEAP of Crete is estimated to 850.000€. The cost is analyzed in detail in the ISEAP worksheet.</t>
  </si>
  <si>
    <t xml:space="preserve">Region of Crete - Regional Council - Regional Energy Agency of Crete - Work groups </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</si>
</sst>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69"><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3" fillID_"4" borderID_"4" xfID_"0" applyFont="1" applyFill="1" applyBorder="1" applyAlignment="1" applyProtection="1"><alignment horizontal="left" vertical="center"/><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0" fontID_"17" fillID_"4" borderID_"4" xfID_"0" applyNumberFormat="1" applyFont="1" applyFill="1" applyBorder="1" applyAlignment="1" applyProtection="1"><alignment horizontal="left" vertical="center" wrapText="1"/><protection locked="0"/></xf><xf numFmtID_"0" fontID_"70" fillID_"0" borderID_"0" xfID_"0" applyFont="1" applyBorder="1" applyAlignment="1" applyProtection="1"/><xf numFmtID_"0" fontID_"71" fillID_"0" borderID_"0" xfID_"0" applyFont="1" applyAlignment="1" applyProtection="1"><alignment wrapText="1"/></xf><xf numFmtID_"0" fontID_"19" fillID_"0" borderID_"0" xfID_"0" applyFont="1" applyBorder="1" applyAlignment="1" applyProtection="1"/><xf numFmtID_"0" fontID_"72" fillID_"0" borderID_"0" xfID_"0" applyFont="1" applyBorder="1" applyAlignment="1" applyProtection="1"><alignment horizontal="left"/></xf><xf numFmtID_"0" fontID_"73" fillID_"0" borderID_"0" xfID_"0" applyFont="1" applyBorder="1" applyAlignment="1" applyProtection="1"><alignment horizontal="right"/></xf><xf numFmtID_"0" fontID_"73" fillID_"0" borderID_"0" xfID_"0" applyFont="1" applyBorder="1" applyAlignment="1" applyProtection="1"/><xf numFmtID_"9" fontID_"19" fillID_"7" borderID_"4" xfID_"2" applyFont="1" applyFill="1" applyBorder="1" applyAlignment="1" applyProtection="1"><alignment horizontal="center" vertical="top"/></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3" fillID_"0" borderID_"0" xfID_"0" applyFont="1" applyBorder="1" applyAlignment="1" applyProtection="1"><alignment vertical="center" wrapText="1"/></xf><xf numFmtID_"0" fontID_"0" fillID_"0" borderID_"6" xfID_"0" applyBorder="1" applyAlignment="1"><alignment vertical="center" wrapText="1"/></xf><xf numFmtID_"0" fontID_"4" fillID_"0" borderID_"8" xfID_"0" applyFont="1" applyBorder="1" applyAlignment="1" applyProtection="1"><alignment vertical="center" wrapText="1"/></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4" borderID_"1" xfID_"0" applyFont="1" applyFill="1" applyBorder="1" applyAlignment="1" applyProtection="1"><alignment horizontal="left" vertical="top" wrapText="1"/><protection locked="0"/></xf><xf numFmtID_"0" fontID_"66" fillID_"4" borderID_"2" xfID_"0" applyFont="1" applyFill="1" applyBorder="1" applyAlignment="1" applyProtection="1"><alignment horizontal="left" vertical="top" wrapText="1"/><protection locked="0"/></xf><xf numFmtID_"0" fontID_"66"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4" fillID_"0" borderID_"8" xfID_"0" applyFont="1" applyBorder="1" applyAlignment="1" applyProtection="1"><alignment horizontal="center" vertical="center" wrapText="1"/></xf><xf numFmtID_"0" fontID_"4" fillID_"0" borderID_"6" xfID_"0" applyFont="1" applyBorder="1" applyAlignment="1" applyProtection="1"><alignment horizontal="center" vertical="center" wrapText="1"/></xf><xf numFmtID_"0" fontID_"4" fillID_"0" borderID_"7" xfID_"0" applyFont="1" applyBorder="1" applyAlignment="1" applyProtection="1"><alignment horizontal="center" vertical="center" wrapText="1"/></xf><xf numFmtID_"0" fontID_"4" fillID_"0" borderID_"8" xfID_"0" applyFont="1" applyBorder="1" applyAlignment="1" applyProtection="1"><alignment horizontal="left" vertical="center" wrapText="1"/><protection locked="0"/></xf><xf numFmtID_"0" fontID_"4" fillID_"0" borderID_"7" xfID_"0" applyFont="1" applyBorder="1" applyAlignment="1" applyProtection="1"><alignment horizontal="left" vertical="center" wrapText="1"/><protection locked="0"/></xf><xf numFmtID_"0" fontID_"4" fillID_"0" borderID_"6" xfID_"0" applyFont="1" applyBorder="1" applyAlignment="1" applyProtection="1"><alignment horizontal="left" vertical="center" wrapText="1"/><protection locked="0"/></xf><xf numFmtID_"0" fontID_"4" fillID_"0" borderID_"8" xfID_"0" applyFont="1" applyBorder="1" applyAlignment="1" applyProtection="1"><alignment horizontal="center" vertical="center" wrapText="1"/><protection locked="0"/></xf><xf numFmtID_"0" fontID_"4" fillID_"0" borderID_"7" xfID_"0" applyFont="1" applyBorder="1" applyAlignment="1" applyProtection="1"><alignment horizontal="center" vertical="center" wrapText="1"/><protection locked="0"/></xf><xf numFmtID_"0" fontID_"4" fillID_"0" borderID_"6" xfID_"0" applyFont="1" applyBorder="1" applyAlignment="1" applyProtection="1"><alignment horizontal="center" vertical="center" wrapText="1"/><protection locked="0"/></xf><xf numFmtID_"0" fontID_"4" fillID_"0" borderID_"8" xfID_"0" applyFont="1" applyBorder="1" applyAlignment="1" applyProtection="1"><alignment horizontal="center" vertical="center"/><protection locked="0"/></xf><xf numFmtID_"0" fontID_"4" fillID_"0" borderID_"7" xfID_"0" applyFont="1" applyBorder="1" applyAlignment="1" applyProtection="1"><alignment horizontal="center" vertical="center"/><protection locked="0"/></xf><xf numFmtID_"0" fontID_"4" fillID_"0" borderID_"6" xfID_"0" applyFont="1" applyBorder="1" applyAlignment="1" applyProtection="1"><alignment horizontal="center" vertical="center"/><protection locked="0"/></xf><xf numFmtID_"3" fontID_"6" fillID_"0" borderID_"8" xfID_"0" applyNumberFormat="1" applyFont="1" applyFill="1" applyBorder="1" applyAlignment="1" applyProtection="1"><alignment horizontal="right" vertical="center" wrapText="1"/><protection locked="0"/></xf><xf numFmtID_"0" fontID_"0" fillID_"0" borderID_"7" xfID_"0" applyBorder="1" applyAlignment="1"><alignment horizontal="right" vertical="center" wrapText="1"/></xf><xf numFmtID_"0" fontID_"0" fillID_"0" borderID_"6" xfID_"0" applyBorder="1" applyAlignment="1"><alignment horizontal="right" vertical="center" wrapText="1"/></xf><xf numFmtID_"3" fontID_"4" fillID_"0" borderID_"8" xfID_"0" applyNumberFormat="1" applyFont="1" applyBorder="1" applyAlignment="1" applyProtection="1"><alignment horizontal="center" vertical="center" wrapText="1"/><protection locked="0"/></xf><xf numFmtID_"3" fontID_"4" fillID_"0" borderID_"7" xfID_"0" applyNumberFormat="1" applyFont="1" applyBorder="1" applyAlignment="1" applyProtection="1"><alignment horizontal="center" vertical="center" wrapText="1"/><protection locked="0"/></xf><xf numFmtID_"3" fontID_"4" fillID_"0" borderID_"6" xfID_"0" applyNumberFormat="1" applyFont="1" applyBorder="1" applyAlignment="1" applyProtection="1"><alignment horizontal="center" vertical="center" wrapText="1"/><protection locked="0"/></xf><xf numFmtID_"3" fontID_"4" fillID_"0" borderID_"8" xfID_"0" applyNumberFormat="1" applyFont="1" applyBorder="1" applyAlignment="1" applyProtection="1"><alignment horizontal="right" vertical="center" wrapText="1"/><protection locked="0"/></xf><xf numFmtID_"3" fontID_"4" fillID_"0" borderID_"7" xfID_"0" applyNumberFormat="1" applyFont="1" applyBorder="1" applyAlignment="1" applyProtection="1"><alignment horizontal="right" vertical="center" wrapText="1"/><protection locked="0"/></xf><xf numFmtID_"3" fontID_"4" fillID_"0" borderID_"6" xfID_"0" applyNumberFormat="1" applyFont="1" applyBorder="1" applyAlignment="1" applyProtection="1"><alignment horizontal="right" vertical="center" wrapText="1"/><protection locked="0"/></xf><xf numFmtID_"3" fontID_"6" fillID_"0" borderID_"8" xfID_"0" applyNumberFormat="1" applyFont="1" applyFill="1" applyBorder="1" applyAlignment="1" applyProtection="1"><alignment horizontal="center" vertical="center" wrapText="1"/><protection locked="0"/></xf><xf numFmtID_"0" fontID_"0" fillID_"0" borderID_"7" xfID_"0" applyBorder="1" applyAlignment="1"><alignment horizontal="center" vertical="center" wrapText="1"/></xf><xf numFmtID_"0" fontID_"0" fillID_"0" borderID_"6" xfID_"0" applyBorder="1" applyAlignment="1"><alignment horizontal="center" vertical="center" wrapText="1"/></xf><xf numFmtID_"3" fontID_"6" fillID_"4" borderID_"8" xfID_"0" applyNumberFormat="1" applyFont="1" applyFill="1" applyBorder="1" applyAlignment="1" applyProtection="1"><alignment horizontal="center" vertical="center"/><protection locked="0"/></xf><xf numFmtID_"0" fontID_"0" fillID_"0" borderID_"7" xfID_"0" applyBorder="1" applyAlignment="1"><alignment horizontal="center" vertical="center"/></xf><xf numFmtID_"0" fontID_"0" fillID_"0" borderID_"6" xfID_"0" applyBorder="1" applyAlignment="1"><alignment horizontal="center" vertical="center"/></xf><xf numFmtID_"0" fontID_"4" fillID_"0" borderID_"8"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0" fillID_"0" borderID_"8" xfID_"0" applyBorder="1" applyAlignment="1"><alignment horizontal="center" vertical="center" wrapText="1"/></xf><xf numFmtID_"0" fontID_"4" fillID_"0" borderID_"8" xfID_"0" applyFont="1" applyBorder="1" applyAlignment="1" applyProtection="1"><alignment vertical="center" wrapText="1"/></xf><xf numFmtID_"0" fontID_"0" fillID_"0" borderID_"6" xfID_"0" applyBorder="1" applyAlignment="1"><alignment vertical="center" wrapText="1"/></xf><xf numFmtID_"3" fontID_"6" fillID_"0" borderID_"7" xfID_"0" applyNumberFormat="1" applyFont="1" applyFill="1" applyBorder="1" applyAlignment="1" applyProtection="1"><alignment horizontal="center" vertical="center" wrapText="1"/><protection locked="0"/></xf><xf numFmtID_"3" fontID_"6" fillID_"4" borderID_"7" xfID_"0" applyNumberFormat="1" applyFont="1" applyFill="1" applyBorder="1" applyAlignment="1" applyProtection="1"><alignment horizontal="center" vertical="center"/><protection locked="0"/></xf><xf numFmtID_"3" fontID_"6" fillID_"4" borderID_"6" xfID_"0" applyNumberFormat="1" applyFont="1" applyFill="1" applyBorder="1" applyAlignment="1" applyProtection="1"><alignment horizontal="center"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0" borderID_"6" xfID_"0" applyNumberFormat="1" applyFont="1" applyFill="1" applyBorder="1" applyAlignment="1" applyProtection="1"><alignment horizontal="center" vertical="center" wrapText="1"/><protection locked="0"/></xf><xf numFmtID_"0" fontID_"66" fillID_"0" borderID_"4" xfID_"0" applyFont="1" applyBorder="1" applyAlignment="1" applyProtection="1"><alignment horizontal="right" vertical="center" wrapText="1"/></xf><xf numFmtID_"0" fontID_"66" fillID_"0" borderID_"4" xfID_"0" applyFont="1" applyBorder="1" applyAlignment="1" applyProtection="1"><alignment vertical="center" wrapText="1"/></xf><xf numFmtID_"0" fontID_"66" fillID_"4" borderID_"1" xfID_"0" applyFont="1" applyFill="1" applyBorder="1" applyAlignment="1" applyProtection="1"><alignment horizontal="left" vertical="center" wrapText="1"/><protection locked="0"/></xf><xf numFmtID_"0" fontID_"66" fillID_"4" borderID_"2" xfID_"0" applyFont="1" applyFill="1" applyBorder="1" applyAlignment="1" applyProtection="1"><alignment horizontal="left" vertical="center" wrapText="1"/><protection locked="0"/></xf><xf numFmtID_"0" fontID_"66" fillID_"4" borderID_"3" xfID_"0" applyFont="1" applyFill="1" applyBorder="1" applyAlignment="1" applyProtection="1"><alignment horizontal="left" vertical="center" wrapText="1"/><protection locked="0"/></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17"/><sheetViews><sheetView showGridLines="0" tabSelected="1" zoomScale="70" zoomScaleNormal="70" workbookViewID_"0"><selection activeCell="B4" sqref="B4"/></sheetView></sheetViews><sheetFormatPr defaultRowHeight="15" x14ac:dyDescent="0.2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 x14ac:dyDescent="0.25"><c r="A1" s="119"/><c r="B1" s="243" t="str"><f>Translation!$A$31</f><v>Island  Sustainable Energy Action Plan (ISEAP)</v></c><c r="C1" s="243"/><c r="D1" s="87"/><c r="E1" s="87"/><c r="F1" s="87"/><c r="G1" s="87"/><c r="H1" s="87"/><c r="I1" s="87"/><c r="J1" s="87"/><c r="K1" s="87"/><c r="L1" s="87"/><c r="M1" s="87"/><c r="N1" s="87"/></row><row r="2" spans="1:31" s="21" customFormat="1" ht="28.5" customHeight="1" x14ac:dyDescent="0.25"><c r="A2" s="244" t="s"><v>845</v></c><c r="B2" s="244"/><c r="C2" s="120"/><c r="D2" s="81"/><c r="E2" s="81"/><c r="F2" s="83" t="str"><f>Translation!$A$10</f><v>Island</v></c><c r="G2" s="84" t="str"><f>'Start here'!$B$5</f><v>Crete</v></c><c r="H2" s="86"/><c r="I2" s="86"/><c r="J2" s="86"/><c r="K2" s="86"/><c r="L2" s="86"/><c r="M2" s="86"/><c r="N2" s="86"/></row><row r="4" spans="1:31" ht="30" customHeight="1" x14ac:dyDescent="0.25"><c r="A4" s="186" t="str"><f>Translation!A9</f><v>Language</v></c><c r="B4" s="107"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 x14ac:dyDescent="0.25"><c r="A5" s="50" t="str"><f>Translation!A10</f><v>Island</v></c><c r="B5" s="108" t="s"><v>1422</v></c></row><row r="6" spans="1:31" s="188" customFormat="1" ht="30" customHeight="1" x14ac:dyDescent="0.25"><c r="A6" s="49" t="str"><f>Translation!A12</f><v>Baseline year</v></c><c r="B6" s="108"><v>2005</v></c></row><row r="7" spans="1:31" s="188" customFormat="1" ht="30" customHeight="1" x14ac:dyDescent="0.25"><c r="A7" s="49" t="str"><f>Translation!A13</f><v>CO2 calculation method</v></c><c r="B7" s="109" t="s"><v>536</v></c><c r="D7" s="47" t="s"><v>536</v></c><c r="E7" s="47" t="s"><v>535</v></c><c r="F7" s="48" t="str"><f>IF(B7=D7,Translation!A14,Translation!A15)</f><v>IPCC emission factors</v></c></row><row r="8" spans="1:31" s="188" customFormat="1" ht="30" customHeight="1" x14ac:dyDescent="0.25"><c r="A8" s="49" t="str"><f>Translation!A16</f><v>Emission reporting unit</v></c><c r="B8" s="109" t="s"><v>830</v></c><c r="D8" s="47" t="s"><v>830</v></c><c r="E8" s="47" t="s"><v>831</v></c><c r="F8" s="48" t="str"><f>IF(B8=D8,Translation!A17,Translation!A18)</f><v>[t CO2]</v></c><c r="G8" s="48" t="str"><f>IF(B8=D8,Translation!A19,Translation!A20)</f><v>[t CO2/MWh]</v></c></row><row r="9" spans="1:31" s="47" customFormat="1" ht="30" customHeight="1" x14ac:dyDescent="0.25"/><row r="10" spans="1:31" s="189" customFormat="1" x14ac:dyDescent="0.25"/><row r="11" spans="1:31" ht="15.75" x14ac:dyDescent="0.25"><c r="A11" s="221" t="str"><f>Translation!A23</f><v>Sheet</v></c><c r="B11" s="246" t="str"><f>Translation!A24</f><v>Contents</v></c><c r="C11" s="246"/></row><row r="12" spans="1:31" ht="15.75" x14ac:dyDescent="0.25"><c r="A12" s="219" t="s"><v>534</v></c><c r="B12" s="245" t="str"><f>Translation!A25</f><v>Is intended to enable the translation of the tables.</v></c><c r="C12" s="245"/></row><row r="13" spans="1:31" ht="15.75" x14ac:dyDescent="0.25"><c r="A13" s="219" t="s"><v>533</v></c><c r="B13" s="247" t="str"><f>Translation!A26</f><v>To insert CO2 emission factors for calculating emissions.</v></c><c r="C13" s="247"/></row><row r="14" spans="1:31" ht="15.75" x14ac:dyDescent="0.25"><c r="A14" s="219" t="s"><v>825</v></c><c r="B14" s="247" t="str"><f>Translation!A27</f><v>To establish ISEAP targets, long-term vision and organizational and financial aspects.</v></c><c r="C14" s="247"/></row><row r="15" spans="1:31" ht="15.75" x14ac:dyDescent="0.25"><c r="A15" s="219" t="s"><v>826</v></c><c r="B15" s="247" t="str"><f>Translation!A28</f><v>To present the baseline energy balance and CO2 emissions inventory.</v></c><c r="C15" s="247"/></row><row r="16" spans="1:31" ht="15.75" x14ac:dyDescent="0.25"><c r="A16" s="219" t="s"><v>869</v></c><c r="B16" s="245" t="str"><f>Translation!A29</f><v>To present the plan energy balance in 2020 and CO2 emissions inventory.</v></c><c r="C16" s="245"/></row><row r="17" spans="1:3" ht="15.75" x14ac:dyDescent="0.25"><c r="A17" s="219" t="s"><v>827</v></c><c r="B17" s="245" t="str"><f>Translation!A30</f><v>To present the list of energy sustainable actions, the investment and reduction of CO2 emissions.</v></c><c r="C17" s="245"/></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2"/><sheetViews><sheetView showGridLines="0" topLeftCell="A124" zoomScale="70" zoomScaleNormal="70" workbookViewID_"0"><selection activeCell="F180" sqref="F180"/></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48" t="str"><f>Translation!$A$31</f><v>Island  Sustainable Energy Action Plan (ISEAP)</v></c><c r="B1" s="248"/><c r="C1" s="248"/><c r="D1" s="248"/><c r="E1" s="248"/><c r="F1" s="248"/><c r="G1" s="248"/><c r="H1" s="248"/><c r="I1" s="248"/><c r="J1" s="248"/><c r="K1" s="248"/><c r="L1" s="248"/></row><row r="2" spans="1:12" s="21" customFormat="1" ht="28.5" customHeight="1" x14ac:dyDescent="0.25"><c r="A2" s="244" t="s"><v>845</v></c><c r="B2" s="244"/><c r="C2" s="81"/><c r="D2" s="81"/><c r="E2" s="81"/><c r="F2" s="83"/><c r="G2" s="84"/><c r="H2" s="86"/><c r="I2" s="86"/><c r="J2" s="86"/><c r="K2" s="86"/><c r="L2" s="86"/></row><row r="3" spans="1:12" s="22" customFormat="1" ht="28.5" customHeight="1" x14ac:dyDescent="0.25"><c r="A3" s="88"/><c r="B3" s="88"/><c r="C3" s="89"/><c r="D3" s="89"/><c r="E3" s="89"/><c r="F3" s="80"/><c r="G3" s="76"/></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211" t="str"><f>'Start here'!B4</f><v>EN</v></c><c r="B6" s="7" t="s"><v>11</v></c><c r="C6" s="7" t="s"><v>12</v></c><c r="D6" s="7" t="s"><v>13</v></c><c r="E6" s="7" t="s"><v>14</v></c><c r="F6" s="7" t="s"><v>15</v></c><c r="G6" s="7" t="s"><v>16</v></c><c r="H6" s="7" t="s"><v>17</v></c><c r="I6" s="7" t="s"><v>18</v></c><c r="J6" s="7" t="s"><v>238</v></c><c r="K6" s="7" t="s"><v>20</v></c><c r="L6" s="7" t="s"><v>21</v></c></row><row r="7" spans="1:12" s="10" customFormat="1" ht="12" x14ac:dyDescent="0.25"><c r="A7" s="20" t="str"><f>IF($A$6=$B$6,B7,"")&amp;IF($A$6=$C$6,C7,"")&amp;IF($A$6=$D$6,D7,"")&amp;IF($A$6=$E$6,E7,"")&amp;IF($A$6=$F$6,F7,"")&amp;IF($A$6=$G$6,G7,"")&amp;IF($A$6=$H$6,H7,"")&amp;IF($A$6=$I$6,I7,"")&amp;IF($A$6=$J$6,J7,"")&amp;IF($A$6=$K$6,K7,"")&amp;IF($A$6=$L$6,L7,"")</f><v>TRANSLATION TABLE</v></c><c r="B7" s="9" t="s"><v>22</v></c><c r="C7" s="9" t="s"><v>23</v></c><c r="D7" s="9" t="s"><v>965</v></c><c r="E7" s="9"/><c r="F7" s="45" t="s"><v>302</v></c><c r="G7" s="9" t="s"><v>1348</v></c><c r="H7" s="9" t="s"><v>181</v></c><c r="I7" s="9" t="s"><v>1165</v></c><c r="J7" s="9" t="s"><v>239</v></c><c r="K7" s="9"/><c r="L7" s="9"/></row><row r="8" spans="1:12" s="10" customFormat="1" ht="60" x14ac:dyDescent="0.25"><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 t="s"><v>966</v></c><c r="E8" s="9"/><c r="F8" s="45" t="s"><v>303</v></c><c r="G8" s="9" t="s"><v>1349</v></c><c r="H8" s="9" t="s"><v>404</v></c><c r="I8" s="9" t="s"><v>1166</v></c><c r="J8" s="9" t="s"><v>240</v></c><c r="K8" s="9"/><c r="L8" s="9"/></row><row r="9" spans="1:12" s="10" customFormat="1" ht="12" x14ac:dyDescent="0.25"><c r="A9" s="20" t="str"><f t="shared" si="0"/><v>Language</v></c><c r="B9" s="9" t="s"><v>840</v></c><c r="C9" s="9" t="s"><v>841</v></c><c r="D9" s="9" t="s"><v>841</v></c><c r="E9" s="9"/><c r="F9" s="45" t="s"><v>928</v></c><c r="G9" s="9" t="s"><v>1350</v></c><c r="H9" s="9" t="s"><v>1127</v></c><c r="I9" s="9" t="s"><v>1167</v></c><c r="J9" s="9" t="s"><v>925</v></c><c r="K9" s="9"/><c r="L9" s="9"/></row><row r="10" spans="1:12" s="10" customFormat="1" ht="12" x14ac:dyDescent="0.25"><c r="A10" s="20" t="str"><f t="shared" si="0"/><v>Island</v></c><c r="B10" s="9" t="s"><v>804</v></c><c r="C10" s="9" t="s"><v>803</v></c><c r="D10" s="9" t="s"><v>967</v></c><c r="E10" s="9"/><c r="F10" s="45" t="s"><v>802</v></c><c r="G10" s="9" t="s"><v>801</v></c><c r="H10" s="9" t="s"><v>800</v></c><c r="I10" s="9" t="s"><v>1168</v></c><c r="J10" s="9" t="s"><v>799</v></c><c r="K10" s="9"/><c r="L10" s="9"/></row><row r="11" spans="1:12" s="10" customFormat="1" ht="12" x14ac:dyDescent="0.25"><c r="A11" s="20" t="str"><f t="shared" si="0"/><v>Year</v></c><c r="B11" s="9" t="s"><v>798</v></c><c r="C11" s="9" t="s"><v>797</v></c><c r="D11" s="9" t="s"><v>968</v></c><c r="E11" s="9"/><c r="F11" s="45" t="s"><v>796</v></c><c r="G11" s="9" t="s"><v>795</v></c><c r="H11" s="9" t="s"><v>795</v></c><c r="I11" s="9" t="s"><v>1169</v></c><c r="J11" s="9" t="s"><v>794</v></c><c r="K11" s="9"/><c r="L11" s="9"/></row><row r="12" spans="1:12" s="10" customFormat="1" ht="12" x14ac:dyDescent="0.25"><c r="A12" s="20" t="str"><f t="shared" si="0"/><v>Baseline year</v></c><c r="B12" s="9" t="s"><v>828</v></c><c r="C12" s="9" t="s"><v>829</v></c><c r="D12" s="9" t="s"><v>969</v></c><c r="E12" s="9"/><c r="F12" s="45" t="s"><v>929</v></c><c r="G12" s="9" t="s"><v>1351</v></c><c r="H12" s="9" t="s"><v>1128</v></c><c r="I12" s="9" t="s"><v>1170</v></c><c r="J12" s="9" t="s"><v>927</v></c><c r="K12" s="9"/><c r="L12" s="9"/></row><row r="13" spans="1:12" s="10" customFormat="1" ht="12" x14ac:dyDescent="0.25"><c r="A13" s="20" t="str"><f t="shared" si="0"/><v>CO2 calculation method</v></c><c r="B13" s="9" t="s"><v>793</v></c><c r="C13" s="9" t="s"><v>792</v></c><c r="D13" s="9" t="s"><v>792</v></c><c r="E13" s="9"/><c r="F13" s="45" t="s"><v>791</v></c><c r="G13" s="9" t="s"><v>1352</v></c><c r="H13" s="9" t="s"><v>790</v></c><c r="I13" s="9" t="s"><v>1171</v></c><c r="J13" s="9" t="s"><v>789</v></c><c r="K13" s="9"/><c r="L13" s="9"/></row><row r="14" spans="1:12" s="10" customFormat="1" ht="12" x14ac:dyDescent="0.25"><c r="A14" s="20" t="str"><f t="shared" si="0"/><v>IPCC emission factors</v></c><c r="B14" s="9" t="s"><v>788</v></c><c r="C14" s="9" t="s"><v>787</v></c><c r="D14" s="9" t="s"><v>970</v></c><c r="E14" s="9"/><c r="F14" s="45" t="s"><v>786</v></c><c r="G14" s="9" t="s"><v>1353</v></c><c r="H14" s="9" t="s"><v>785</v></c><c r="I14" s="9" t="s"><v>1172</v></c><c r="J14" s="9" t="s"><v>784</v></c><c r="K14" s="9"/><c r="L14" s="9"/></row><row r="15" spans="1:12" s="10" customFormat="1" ht="24" x14ac:dyDescent="0.25"><c r="A15" s="20" t="str"><f t="shared" si="0"/><v>Life Cicle Analysis (LCA) emission factors</v></c><c r="B15" s="9" t="s"><v>783</v></c><c r="C15" s="9" t="s"><v>782</v></c><c r="D15" s="9" t="s"><v>971</v></c><c r="E15" s="9"/><c r="F15" s="45" t="s"><v>781</v></c><c r="G15" s="9" t="s"><v>1354</v></c><c r="H15" s="9" t="s"><v>780</v></c><c r="I15" s="9" t="s"><v>1173</v></c><c r="J15" s="9" t="s"><v>779</v></c><c r="K15" s="9"/><c r="L15" s="9"/></row><row r="16" spans="1:12" s="10" customFormat="1" ht="12" x14ac:dyDescent="0.25"><c r="A16" s="20" t="str"><f t="shared" si="0"/><v>Emission reporting unit</v></c><c r="B16" s="9" t="s"><v>417</v></c><c r="C16" s="9" t="s"><v>531</v></c><c r="D16" s="9" t="s"><v>972</v></c><c r="E16" s="9"/><c r="F16" s="45" t="s"><v>930</v></c><c r="G16" s="9" t="s"><v>1339</v></c><c r="H16" s="9" t="s"><v>1129</v></c><c r="I16" s="9" t="s"><v>1338</v></c><c r="J16" s="9" t="s"><v>926</v></c><c r="K16" s="9"/><c r="L16" s="9"/></row><row r="17" spans="1:12" s="11" customFormat="1" ht="13.5" x14ac:dyDescent="0.25"><c r="A17" s="20" t="str"><f t="shared" si="0"/><v>[t CO2]</v></c><c r="B17" s="9" t="s"><v>832</v></c><c r="C17" s="9" t="s"><v>832</v></c><c r="D17" s="9" t="s"><v>832</v></c><c r="E17" s="9" t="s"><v>832</v></c><c r="F17" s="45" t="s"><v>836</v></c><c r="G17" s="9" t="s"><v>1355</v></c><c r="H17" s="9" t="s"><v>832</v></c><c r="I17" s="9" t="s"><v>832</v></c><c r="J17" s="9" t="s"><v>832</v></c><c r="K17" s="9"/><c r="L17" s="9"/></row><row r="18" spans="1:12" s="11" customFormat="1" ht="13.5" x14ac:dyDescent="0.25"><c r="A18" s="20" t="str"><f t="shared" si="0"/><v>[t CO2eq]</v></c><c r="B18" s="9" t="s"><v>834</v></c><c r="C18" s="9" t="s"><v>834</v></c><c r="D18" s="9" t="s"><v>834</v></c><c r="E18" s="9" t="s"><v>834</v></c><c r="F18" s="45" t="s"><v>837</v></c><c r="G18" s="9" t="s"><v>1356</v></c><c r="H18" s="9" t="s"><v>834</v></c><c r="I18" s="9" t="s"><v>834</v></c><c r="J18" s="9" t="s"><v>834</v></c><c r="K18" s="9"/><c r="L18" s="9"/></row><row r="19" spans="1:12" s="11" customFormat="1" ht="13.5" x14ac:dyDescent="0.25"><c r="A19" s="20" t="str"><f t="shared" si="0"/><v>[t CO2/MWh]</v></c><c r="B19" s="9" t="s"><v>833</v></c><c r="C19" s="9" t="s"><v>833</v></c><c r="D19" s="9" t="s"><v>833</v></c><c r="E19" s="9" t="s"><v>833</v></c><c r="F19" s="45" t="s"><v>838</v></c><c r="G19" s="9" t="s"><v>1357</v></c><c r="H19" s="9" t="s"><v>833</v></c><c r="I19" s="9" t="s"><v>833</v></c><c r="J19" s="9" t="s"><v>833</v></c><c r="K19" s="9"/><c r="L19" s="9"/></row><row r="20" spans="1:12" s="11" customFormat="1" ht="13.5" x14ac:dyDescent="0.25"><c r="A20" s="20" t="str"><f t="shared" si="0"/><v>[t CO2eq/MWh]</v></c><c r="B20" s="9" t="s"><v>835</v></c><c r="C20" s="9" t="s"><v>835</v></c><c r="D20" s="9" t="s"><v>835</v></c><c r="E20" s="9" t="s"><v>835</v></c><c r="F20" s="45" t="s"><v>839</v></c><c r="G20" s="9" t="s"><v>1358</v></c><c r="H20" s="9" t="s"><v>835</v></c><c r="I20" s="9" t="s"><v>835</v></c><c r="J20" s="9" t="s"><v>835</v></c><c r="K20" s="9"/><c r="L20" s="9"/></row><row r="21" spans="1:12" s="11" customFormat="1" ht="12" x14ac:dyDescent="0.25"><c r="A21" s="20" t="str"><f t="shared" si="0"/><v>[MWh]</v></c><c r="B21" s="9" t="s"><v>515</v></c><c r="C21" s="9" t="s"><v>515</v></c><c r="D21" s="9" t="s"><v>515</v></c><c r="E21" s="9" t="s"><v>515</v></c><c r="F21" s="45" t="s"><v>515</v></c><c r="G21" s="9" t="s"><v>515</v></c><c r="H21" s="9" t="s"><v>515</v></c><c r="I21" s="9" t="s"><v>515</v></c><c r="J21" s="9" t="s"><v>515</v></c><c r="K21" s="9"/><c r="L21" s="9"/></row><row r="22" spans="1:12" s="11" customFormat="1" ht="12" x14ac:dyDescent="0.25"><c r="A22" s="20" t="str"><f t="shared" si="0"/><v>[%]</v></c><c r="B22" s="9" t="s"><v>866</v></c><c r="C22" s="9" t="s"><v>866</v></c><c r="D22" s="9" t="s"><v>866</v></c><c r="E22" s="9" t="s"><v>866</v></c><c r="F22" s="9" t="s"><v>866</v></c><c r="G22" s="9" t="s"><v>866</v></c><c r="H22" s="9" t="s"><v>866</v></c><c r="I22" s="9" t="s"><v>866</v></c><c r="J22" s="9" t="s"><v>866</v></c><c r="K22" s="9"/><c r="L22" s="9"/></row><row r="23" spans="1:12" s="10" customFormat="1" ht="12" x14ac:dyDescent="0.25"><c r="A23" s="20" t="str"><f t="shared" si="0"/><v>Sheet</v></c><c r="B23" s="9" t="s"><v>824</v></c><c r="C23" s="9" t="s"><v>823</v></c><c r="D23" s="9" t="s"><v>973</v></c><c r="E23" s="9"/><c r="F23" s="45" t="s"><v>822</v></c><c r="G23" s="9" t="s"><v>821</v></c><c r="H23" s="9" t="s"><v>820</v></c><c r="I23" s="9" t="s"><v>1175</v></c><c r="J23" s="9" t="s"><v>819</v></c><c r="K23" s="9"/><c r="L23" s="9"/></row><row r="24" spans="1:12" s="10" customFormat="1" ht="12" x14ac:dyDescent="0.25"><c r="A24" s="20" t="str"><f t="shared" si="0"/><v>Contents</v></c><c r="B24" s="9" t="s"><v>818</v></c><c r="C24" s="9" t="s"><v>817</v></c><c r="D24" s="9" t="s"><v>974</v></c><c r="E24" s="9"/><c r="F24" s="45" t="s"><v>816</v></c><c r="G24" s="9" t="s"><v>815</v></c><c r="H24" s="9" t="s"><v>814</v></c><c r="I24" s="9" t="s"><v>1176</v></c><c r="J24" s="9" t="s"><v>813</v></c><c r="K24" s="9"/><c r="L24" s="9"/></row><row r="25" spans="1:12" s="10" customFormat="1" ht="24" x14ac:dyDescent="0.25"><c r="A25" s="20" t="str"><f t="shared" si="0"/><v>Is intended to enable the translation of the tables.</v></c><c r="B25" s="9" t="s"><v>812</v></c><c r="C25" s="9" t="s"><v>811</v></c><c r="D25" s="9" t="s"><v>975</v></c><c r="E25" s="9"/><c r="F25" s="45" t="s"><v>810</v></c><c r="G25" s="9" t="s"><v>1359</v></c><c r="H25" s="9" t="s"><v>809</v></c><c r="I25" s="9" t="s"><v>1177</v></c><c r="J25" s="9" t="s"><v>808</v></c><c r="K25" s="9"/><c r="L25" s="9"/></row><row r="26" spans="1:12" s="10" customFormat="1" ht="24" x14ac:dyDescent="0.25"><c r="A26" s="20" t="str"><f t="shared" si="0"/><v>To insert CO2 emission factors for calculating emissions.</v></c><c r="B26" s="9" t="s"><v>870</v></c><c r="C26" s="9" t="s"><v>871</v></c><c r="D26" s="9" t="s"><v>976</v></c><c r="E26" s="9"/><c r="F26" s="45" t="s"><v>807</v></c><c r="G26" s="9" t="s"><v>1360</v></c><c r="H26" s="9" t="s"><v>806</v></c><c r="I26" s="9" t="s"><v>1178</v></c><c r="J26" s="9" t="s"><v>805</v></c><c r="K26" s="9"/><c r="L26" s="9"/></row><row r="27" spans="1:12" s="10" customFormat="1" ht="36" x14ac:dyDescent="0.25"><c r="A27" s="20" t="str"><f t="shared" si="0"/><v>To establish ISEAP targets, long-term vision and organizational and financial aspects.</v></c><c r="B27" s="9" t="s"><v>872</v></c><c r="C27" s="9" t="s"><v>873</v></c><c r="D27" s="9" t="s"><v>977</v></c><c r="E27" s="9"/><c r="F27" s="45" t="s"><v>931</v></c><c r="G27" s="9" t="s"><v>1361</v></c><c r="H27" s="9" t="s"><v>1130</v></c><c r="I27" s="9" t="s"><v>1179</v></c><c r="J27" s="212"/><c r="K27" s="9"/><c r="L27" s="9"/></row><row r="28" spans="1:12" s="10" customFormat="1" ht="25.5" x14ac:dyDescent="0.25"><c r="A28" s="20" t="str"><f t="shared" si="0"/><v>To present the baseline energy balance and CO2 emissions inventory.</v></c><c r="B28" s="9" t="s"><v>875</v></c><c r="C28" s="9" t="s"><v>874</v></c><c r="D28" s="9" t="s"><v>978</v></c><c r="E28" s="9"/><c r="F28" s="45" t="s"><v>932</v></c><c r="G28" s="9" t="s"><v>1362</v></c><c r="H28" s="9" t="s"><v>1131</v></c><c r="I28" s="9" t="s"><v>1180</v></c><c r="J28" s="212"/><c r="K28" s="9"/><c r="L28" s="9"/></row><row r="29" spans="1:12" s="10" customFormat="1" ht="25.5" x14ac:dyDescent="0.25"><c r="A29" s="20" t="str"><f t="shared" si="0"/><v>To present the plan energy balance in 2020 and CO2 emissions inventory.</v></c><c r="B29" s="9" t="s"><v>876</v></c><c r="C29" s="9" t="s"><v>877</v></c><c r="D29" s="9" t="s"><v>979</v></c><c r="E29" s="9"/><c r="F29" s="45" t="s"><v>933</v></c><c r="G29" s="9" t="s"><v>1363</v></c><c r="H29" s="9" t="s"><v>1132</v></c><c r="I29" s="9" t="s"><v>1181</v></c><c r="J29" s="212"/><c r="K29" s="9"/><c r="L29" s="9"/></row><row r="30" spans="1:12" s="10" customFormat="1" ht="36" x14ac:dyDescent="0.25"><c r="A30" s="20" t="str"><f t="shared" si="0"/><v>To present the list of energy sustainable actions, the investment and reduction of CO2 emissions.</v></c><c r="B30" s="9" t="s"><v>878</v></c><c r="C30" s="9" t="s"><v>879</v></c><c r="D30" s="9" t="s"><v>980</v></c><c r="E30" s="9"/><c r="F30" s="45" t="s"><v>934</v></c><c r="G30" s="9" t="s"><v>1364</v></c><c r="H30" s="9" t="s"><v>1133</v></c><c r="I30" s="9" t="s"><v>1182</v></c><c r="J30" s="212"/><c r="K30" s="9"/><c r="L30" s="9"/></row><row r="31" spans="1:12" s="10" customFormat="1" ht="24" x14ac:dyDescent="0.25"><c r="A31" s="20" t="str"><f t="shared" si="0"/><v>Island  Sustainable Energy Action Plan (ISEAP)</v></c><c r="B31" s="9" t="s"><v>93</v></c><c r="C31" s="9" t="s"><v>380</v></c><c r="D31" s="9" t="s"><v>981</v></c><c r="E31" s="9"/><c r="F31" s="45" t="s"><v>304</v></c><c r="G31" s="9" t="s"><v>1365</v></c><c r="H31" s="9" t="s"><v>182</v></c><c r="I31" s="9" t="s"><v>1183</v></c><c r="J31" s="9" t="s"><v>241</v></c><c r="K31" s="9"/><c r="L31" s="9"/></row><row r="32" spans="1:12" s="10" customFormat="1" ht="12" x14ac:dyDescent="0.25"><c r="A32" s="20" t="str"><f t="shared" si="0"/><v>Instructions</v></c><c r="B32" s="9" t="s"><v>1</v></c><c r="C32" s="9" t="s"><v>119</v></c><c r="D32" s="9" t="s"><v>982</v></c><c r="E32" s="9"/><c r="F32" s="45" t="s"><v>305</v></c><c r="G32" s="9" t="s"><v>151</v></c><c r="H32" s="9" t="s"><v>151</v></c><c r="I32" s="9" t="s"><v>1184</v></c><c r="J32" s="9" t="s"><v>242</v></c><c r="K32" s="9"/><c r="L32" s="9"/></row><row r="33" spans="1:12" s="10" customFormat="1" ht="12" x14ac:dyDescent="0.25"><c r="A33" s="20" t="str"><f t="shared" si="0"/><v>OVERALL STRATEGY</v></c><c r="B33" s="9" t="s"><v>406</v></c><c r="C33" s="9" t="s"><v>424</v></c><c r="D33" s="9" t="s"><v>983</v></c><c r="E33" s="9"/><c r="F33" s="45" t="s"><v>935</v></c><c r="G33" s="9" t="s"><v>1366</v></c><c r="H33" s="9" t="s"><v>1134</v></c><c r="I33" s="9" t="s"><v>1185</v></c><c r="J33" s="212"/><c r="K33" s="9"/><c r="L33" s="9"/></row><row r="34" spans="1:12" s="10" customFormat="1" ht="25.5" x14ac:dyDescent="0.25"><c r="A34" s="20" t="str"><f t="shared" si="0"/><v>OVERALL CO2 EMISSION REDUCTION TARGET BY 2020</v></c><c r="B34" s="9" t="s"><v>913</v></c><c r="C34" s="9" t="s"><v>914</v></c><c r="D34" s="9" t="s"><v>984</v></c><c r="E34" s="9"/><c r="F34" s="45" t="s"><v>936</v></c><c r="G34" s="9" t="s"><v>1367</v></c><c r="H34" s="9" t="s"><v>1135</v></c><c r="I34" s="9" t="s"><v>1186</v></c><c r="J34" s="212"/><c r="K34" s="9"/><c r="L34" s="9"/></row><row r="35" spans="1:12" s="10" customFormat="1" ht="12" x14ac:dyDescent="0.25"><c r="A35" s="20" t="str"><f t="shared" si="0"/><v>Please select the corresponding box</v></c><c r="B35" s="9" t="s"><v>846</v></c><c r="C35" s="9" t="s"><v>847</v></c><c r="D35" s="9" t="s"><v>985</v></c><c r="E35" s="9"/><c r="F35" s="45" t="s"><v>937</v></c><c r="G35" s="9" t="s"><v>1368</v></c><c r="H35" s="9" t="s"><v>1136</v></c><c r="I35" s="9" t="s"><v>1187</v></c><c r="J35" s="212"/><c r="K35" s="9"/><c r="L35" s="9"/></row><row r="36" spans="1:12" s="10" customFormat="1" ht="12" x14ac:dyDescent="0.25"><c r="A36" s="20" t="str"><f t="shared" si="0"/><v>Absolute reduction</v></c><c r="B36" s="9" t="s"><v>407</v></c><c r="C36" s="9" t="s"><v>522</v></c><c r="D36" s="9" t="s"><v>986</v></c><c r="E36" s="9"/><c r="F36" s="45" t="s"><v>938</v></c><c r="G36" s="9" t="s"><v>1340</v></c><c r="H36" s="9" t="s"><v>1137</v></c><c r="I36" s="9" t="s"><v>1188</v></c><c r="J36" s="212"/><c r="K36" s="9"/><c r="L36" s="9"/></row><row r="37" spans="1:12" s="10" customFormat="1" ht="12" x14ac:dyDescent="0.25"><c r="A37" s="20" t="str"><f t="shared" si="0"/><v>or</v></c><c r="B37" s="9" t="s"><v>880</v></c><c r="C37" s="9" t="s"><v>881</v></c><c r="D37" s="9" t="s"><v>987</v></c><c r="E37" s="9"/><c r="F37" s="45" t="s"><v>939</v></c><c r="G37" s="9" t="s"><v>1138</v></c><c r="H37" s="9" t="s"><v>1138</v></c><c r="I37" s="9" t="s"><v>1189</v></c><c r="J37" s="212"/><c r="K37" s="9"/><c r="L37" s="9"/></row><row r="38" spans="1:12" s="10" customFormat="1" ht="12" x14ac:dyDescent="0.25"><c r="A38" s="20" t="str"><f t="shared" si="0"/><v>Per capita reduction</v></c><c r="B38" s="9" t="s"><v>408</v></c><c r="C38" s="9" t="s"><v>523</v></c><c r="D38" s="9" t="s"><v>988</v></c><c r="E38" s="9"/><c r="F38" s="45" t="s"><v>940</v></c><c r="G38" s="9" t="s"><v>1341</v></c><c r="H38" s="9" t="s"><v>1139</v></c><c r="I38" s="9" t="s"><v>1190</v></c><c r="J38" s="212"/><c r="K38" s="9"/><c r="L38" s="9"/></row><row r="39" spans="1:12" s="10" customFormat="1" ht="12" x14ac:dyDescent="0.25"><c r="A39" s="20" t="str"><f t="shared" si="0"/><v>Target not achieved</v></c><c r="B39" s="9" t="s"><v>882</v></c><c r="C39" s="9" t="s"><v>883</v></c><c r="D39" s="9" t="s"><v>989</v></c><c r="E39" s="9"/><c r="F39" s="45" t="s"><v>941</v></c><c r="G39" s="9" t="s"><v>1369</v></c><c r="H39" s="9" t="s"><v>1140</v></c><c r="I39" s="9" t="s"><v>1191</v></c><c r="J39" s="212"/><c r="K39" s="9"/><c r="L39" s="9"/></row><row r="40" spans="1:12" s="10" customFormat="1" ht="48" x14ac:dyDescent="0.25"><c r="A40" s="20" t="str"><f t="shared" si="0"/><v>LONG-TERM VISION OF YOUR LOCAL AUTHORITY (please include priority areas, main trends and challenges)</v></c><c r="B40" s="9" t="s"><v>915</v></c><c r="C40" s="9" t="s"><v>916</v></c><c r="D40" s="9" t="s"><v>990</v></c><c r="E40" s="9"/><c r="F40" s="45" t="s"><v>942</v></c><c r="G40" s="9" t="s"><v>1370</v></c><c r="H40" s="9" t="s"><v>1141</v></c><c r="I40" s="9" t="s"><v>1192</v></c><c r="J40" s="212"/><c r="K40" s="9"/><c r="L40" s="9"/></row><row r="41" spans="1:12" s="10" customFormat="1" ht="12" x14ac:dyDescent="0.25"><c r="A41" s="20" t="str"><f t="shared" si="0"/><v>ORGANISATIONAL AND FINANCIAL ASPECTS</v></c><c r="B41" s="9" t="s"><v>917</v></c><c r="C41" s="9" t="s"><v>918</v></c><c r="D41" s="9" t="s"><v>991</v></c><c r="E41" s="9"/><c r="F41" s="45" t="s"><v>943</v></c><c r="G41" s="9" t="s"><v>1342</v></c><c r="H41" s="9" t="s"><v>1142</v></c><c r="I41" s="9" t="s"><v>1193</v></c><c r="J41" s="212"/><c r="K41" s="9"/><c r="L41" s="9"/></row><row r="42" spans="1:12" s="10" customFormat="1" ht="24" x14ac:dyDescent="0.25"><c r="A42" s="20" t="str"><f t="shared" si="0"/><v>Coordination and organisational structures created/assigned</v></c><c r="B42" s="9" t="s"><v>409</v></c><c r="C42" s="9" t="s"><v>524</v></c><c r="D42" s="9" t="s"><v>992</v></c><c r="E42" s="9"/><c r="F42" s="45" t="s"><v>944</v></c><c r="G42" s="9" t="s"><v>1343</v></c><c r="H42" s="9" t="s"><v>1143</v></c><c r="I42" s="9" t="s"><v>1194</v></c><c r="J42" s="212"/><c r="K42" s="9"/><c r="L42" s="9"/></row><row r="43" spans="1:12" s="10" customFormat="1" ht="12" x14ac:dyDescent="0.25"><c r="A43" s="20" t="str"><f t="shared" si="0"/><v>Staff capacity allocated</v></c><c r="B43" s="9" t="s"><v>410</v></c><c r="C43" s="9" t="s"><v>525</v></c><c r="D43" s="9" t="s"><v>993</v></c><c r="E43" s="9"/><c r="F43" s="45" t="s"><v>945</v></c><c r="G43" s="9" t="s"><v>1344</v></c><c r="H43" s="9" t="s"><v>1144</v></c><c r="I43" s="9" t="s"><v>1195</v></c><c r="J43" s="212"/><c r="K43" s="9"/><c r="L43" s="9"/></row><row r="44" spans="1:12" s="10" customFormat="1" ht="24" x14ac:dyDescent="0.25"><c r="A44" s="20" t="str"><f t="shared" si="0"/><v>Involvement of stakeholders and citizens</v></c><c r="B44" s="9" t="s"><v>411</v></c><c r="C44" s="9" t="s"><v>526</v></c><c r="D44" s="9" t="s"><v>994</v></c><c r="E44" s="9"/><c r="F44" s="45" t="s"><v>946</v></c><c r="G44" s="9" t="s"><v>1371</v></c><c r="H44" s="9" t="s"><v>1145</v></c><c r="I44" s="9" t="s"><v>1196</v></c><c r="J44" s="212"/><c r="K44" s="9"/><c r="L44" s="9"/></row><row r="45" spans="1:12" s="10" customFormat="1" ht="12" x14ac:dyDescent="0.25"><c r="A45" s="20" t="str"><f t="shared" si="0"/><v>Overall estimated budget</v></c><c r="B45" s="9" t="s"><v>412</v></c><c r="C45" s="9" t="s"><v>527</v></c><c r="D45" s="9" t="s"><v>995</v></c><c r="E45" s="9"/><c r="F45" s="45" t="s"><v>947</v></c><c r="G45" s="9" t="s"><v>1372</v></c><c r="H45" s="9" t="s"><v>1146</v></c><c r="I45" s="9" t="s"><v>1197</v></c><c r="J45" s="212"/><c r="K45" s="9"/><c r="L45" s="9"/></row><row r="46" spans="1:12" s="10" customFormat="1" ht="24" x14ac:dyDescent="0.25"><c r="A46" s="20" t="str"><f t="shared" si="0"/><v>Foreseen financing sources for the investments within your action plan</v></c><c r="B46" s="9" t="s"><v>413</v></c><c r="C46" s="9" t="s"><v>528</v></c><c r="D46" s="9" t="s"><v>996</v></c><c r="E46" s="9"/><c r="F46" s="45" t="s"><v>948</v></c><c r="G46" s="9" t="s"><v>1373</v></c><c r="H46" s="9" t="s"><v>1147</v></c><c r="I46" s="9" t="s"><v>1198</v></c><c r="J46" s="212"/><c r="K46" s="9"/><c r="L46" s="9"/></row><row r="47" spans="1:12" s="10" customFormat="1" ht="24" x14ac:dyDescent="0.25"><c r="A47" s="20" t="str"><f t="shared" si="0"/><v>Planned measures for monitoring and follow up</v></c><c r="B47" s="9" t="s"><v>414</v></c><c r="C47" s="9" t="s"><v>529</v></c><c r="D47" s="9" t="s"><v>997</v></c><c r="E47" s="9"/><c r="F47" s="45" t="s"><v>949</v></c><c r="G47" s="9" t="s"><v>1374</v></c><c r="H47" s="9" t="s"><v>1148</v></c><c r="I47" s="9" t="s"><v>1199</v></c><c r="J47" s="212"/><c r="K47" s="9"/><c r="L47" s="9"/></row><row r="48" spans="1:12" s="10" customFormat="1" ht="24" x14ac:dyDescent="0.25"><c r="A48" s="20" t="str"><f t="shared" si="0"/><v xml:space="preserve">Go to the next sheet dedicated to your Baseline Emission Inventory </v></c><c r="B48" s="9" t="s"><v>919</v></c><c r="C48" s="9" t="s"><v>920</v></c><c r="D48" s="9" t="s"><v>998</v></c><c r="E48" s="9"/><c r="F48" s="45" t="s"><v>950</v></c><c r="G48" s="9" t="s"><v>1375</v></c><c r="H48" s="9" t="s"><v>1149</v></c><c r="I48" s="9" t="s"><v>1200</v></c><c r="J48" s="212"/><c r="K48" s="9"/><c r="L48" s="9"/></row><row r="49" spans="1:12" s="10" customFormat="1" ht="12" x14ac:dyDescent="0.25"><c r="A49" s="20" t="str"><f t="shared" si="0"/><v>BASELINE EMISSION INVENTORY</v></c><c r="B49" s="9" t="s"><v>415</v></c><c r="C49" s="9" t="s"><v>532</v></c><c r="D49" s="9" t="s"><v>999</v></c><c r="E49" s="9"/><c r="F49" s="45" t="s"><v>951</v></c><c r="G49" s="9" t="s"><v>1376</v></c><c r="H49" s="9" t="s"><v>1150</v></c><c r="I49" s="9" t="s"><v>1201</v></c><c r="J49" s="212"/><c r="K49" s="9"/><c r="L49" s="9"/></row><row r="50" spans="1:12" s="10" customFormat="1" ht="12" x14ac:dyDescent="0.25"><c r="A50" s="20" t="str"><f t="shared" si="0"/><v>GENERAL DATA</v></c><c r="B50" s="9" t="s"><v>848</v></c><c r="C50" s="9" t="s"><v>849</v></c><c r="D50" s="9" t="s"><v>1000</v></c><c r="E50" s="9"/><c r="F50" s="45" t="s"><v>952</v></c><c r="G50" s="9" t="s"><v>1377</v></c><c r="H50" s="9" t="s"><v>1151</v></c><c r="I50" s="9" t="s"><v>1202</v></c><c r="J50" s="212"/><c r="K50" s="9"/><c r="L50" s="9"/></row><row r="51" spans="1:12" s="10" customFormat="1" ht="12" x14ac:dyDescent="0.25"><c r="A51" s="20" t="str"><f t="shared" si="0"/><v>Inventory year</v></c><c r="B51" s="9" t="s"><v>416</v></c><c r="C51" s="9" t="s"><v>530</v></c><c r="D51" s="9" t="s"><v>1001</v></c><c r="E51" s="9"/><c r="F51" s="45" t="s"><v>953</v></c><c r="G51" s="9" t="s"><v>1378</v></c><c r="H51" s="9" t="s"><v>1152</v></c><c r="I51" s="9" t="s"><v>1203</v></c><c r="J51" s="212"/><c r="K51" s="9"/><c r="L51" s="9"/></row><row r="52" spans="1:12" s="10" customFormat="1" ht="12" x14ac:dyDescent="0.25"><c r="A52" s="20" t="str"><f t="shared" si="0"/><v>Number of inhabitants</v></c><c r="B52" s="9" t="s"><v>850</v></c><c r="C52" s="9" t="s"><v>851</v></c><c r="D52" s="9" t="s"><v>851</v></c><c r="E52" s="9"/><c r="F52" s="45" t="s"><v>954</v></c><c r="G52" s="9" t="s"><v>1379</v></c><c r="H52" s="9" t="s"><v>1153</v></c><c r="I52" s="9" t="s"><v>1204</v></c><c r="J52" s="212"/><c r="K52" s="9"/><c r="L52" s="9"/></row><row r="53" spans="1:12" s="10" customFormat="1" ht="12" x14ac:dyDescent="0.25"><c r="A53" s="20" t="str"><f t="shared" si="0"/><v>Mandatory fields</v></c><c r="B53" s="9" t="s"><v>96</v></c><c r="C53" s="9" t="s"><v>122</v></c><c r="D53" s="9" t="s"><v>1002</v></c><c r="E53" s="9"/><c r="F53" s="45" t="s"><v>308</v></c><c r="G53" s="9" t="s"><v>152</v></c><c r="H53" s="9" t="s"><v>185</v></c><c r="I53" s="9" t="s"><v>1205</v></c><c r="J53" s="9" t="s"><v>245</v></c><c r="K53" s="9"/><c r="L53" s="9"/></row><row r="54" spans="1:12" s="10" customFormat="1" ht="12" x14ac:dyDescent="0.25"><c r="A54" s="194" t="str"><f t="shared" si="0"/><v>RESULTS OF ENERGY BALANCE</v></c><c r="B54" s="9" t="s"><v>865</v></c><c r="C54" s="9" t="s"><v>854</v></c><c r="D54" s="9" t="s"><v>1003</v></c><c r="E54" s="9"/><c r="F54" s="45" t="s"><v>955</v></c><c r="G54" s="9" t="s"><v>1345</v></c><c r="H54" s="9" t="s"><v>1154</v></c><c r="I54" s="9" t="s"><v>1206</v></c><c r="J54" s="212"/><c r="K54" s="9"/><c r="L54" s="9"/></row><row r="55" spans="1:12" s="11" customFormat="1" ht="12" x14ac:dyDescent="0.25"><c r="A55" s="194" t="str"><f t="shared" si="0"/><v>FINAL ENERGY DEMAND</v></c><c r="B55" s="9" t="s"><v>778</v></c><c r="C55" s="9" t="s"><v>777</v></c><c r="D55" s="9" t="s"><v>1004</v></c><c r="E55" s="9"/><c r="F55" s="45" t="s"><v>776</v></c><c r="G55" s="9" t="s"><v>775</v></c><c r="H55" s="9" t="s"><v>774</v></c><c r="I55" s="9" t="s"><v>1207</v></c><c r="J55" s="9" t="s"><v>773</v></c><c r="K55" s="9"/><c r="L55" s="9"/></row><row r="56" spans="1:12" s="11" customFormat="1" ht="12" x14ac:dyDescent="0.25"><c r="A56" s="194" t="str"><f t="shared" si="0"/><v>DEMAND SECTOR</v></c><c r="B56" s="9" t="s"><v>426</v></c><c r="C56" s="9" t="s"><v>427</v></c><c r="D56" s="9" t="s"><v>1005</v></c><c r="E56" s="9"/><c r="F56" s="45" t="s"><v>428</v></c><c r="G56" s="9" t="s"><v>429</v></c><c r="H56" s="9" t="s"><v>430</v></c><c r="I56" s="9" t="s"><v>1208</v></c><c r="J56" s="9" t="s"><v>431</v></c><c r="K56" s="9"/><c r="L56" s="9"/></row><row r="57" spans="1:12" s="11" customFormat="1" ht="12" x14ac:dyDescent="0.25"><c r="A57" s="194" t="str"><f t="shared" si="0"/><v>DESCRIPTION OF ACTIONS TO IMPLEMENT</v></c><c r="B57" s="9" t="s"><v>772</v></c><c r="C57" s="9" t="s"><v>771</v></c><c r="D57" s="9" t="s"><v>1006</v></c><c r="E57" s="9"/><c r="F57" s="45" t="s"><v>770</v></c><c r="G57" s="9" t="s"><v>769</v></c><c r="H57" s="9" t="s"><v>768</v></c><c r="I57" s="9" t="s"><v>1209</v></c><c r="J57" s="9" t="s"><v>767</v></c><c r="K57" s="9"/><c r="L57" s="9"/></row><row r="58" spans="1:12" s="11" customFormat="1" ht="12" x14ac:dyDescent="0.25"><c r="A58" s="194" t="str"><f t="shared" si="0"/><v>Sector description</v></c><c r="B58" s="9" t="s"><v>516</v></c><c r="C58" s="12" t="s"><v>517</v></c><c r="D58" s="9" t="s"><v>1007</v></c><c r="E58" s="9"/><c r="F58" s="45" t="s"><v>518</v></c><c r="G58" s="9" t="s"><v>519</v></c><c r="H58" s="9" t="s"><v>520</v></c><c r="I58" s="9" t="s"><v>1210</v></c><c r="J58" s="9" t="s"><v>521</v></c><c r="K58" s="9"/><c r="L58" s="9"/></row><row r="59" spans="1:12" s="10" customFormat="1" ht="12" x14ac:dyDescent="0.2"><c r="A59" s="194" t="str"><f t="shared" si="0"/><v>RESIDENTIAL</v></c><c r="B59" s="195" t="s"><v>884</v></c><c r="C59" s="196" t="s"><v>885</v></c><c r="D59" s="195" t="s"><v>885</v></c><c r="E59" s="195"/><c r="F59" s="213" t="s"><v>886</v></c><c r="G59" s="213" t="s"><v>887</v></c><c r="H59" s="213" t="s"><v>888</v></c><c r="I59" s="195" t="s"><v>1211</v></c><c r="J59" s="195" t="s"><v>889</v></c><c r="K59" s="195"/><c r="L59" s="195"/></row><row r="60" spans="1:12" s="10" customFormat="1" ht="12" x14ac:dyDescent="0.25"><c r="A60" s="194" t="str"><f t="shared" si="0"/><v>Hot water</v></c><c r="B60" s="12" t="s"><v>26</v></c><c r="C60" s="12" t="s"><v>27</v></c><c r="D60" s="9" t="s"><v>1008</v></c><c r="E60" s="9"/><c r="F60" s="45" t="s"><v>319</v></c><c r="G60" s="12" t="s"><v>157</v></c><c r="H60" s="9" t="s"><v>199</v></c><c r="I60" s="9" t="s"><v>1212</v></c><c r="J60" s="9" t="s"><v>259</v></c><c r="K60" s="9"/><c r="L60" s="9"/></row><row r="61" spans="1:12" s="10" customFormat="1" ht="12" x14ac:dyDescent="0.25"><c r="A61" s="194" t="str"><f t="shared" si="0"/><v>Heating and cooling</v></c><c r="B61" s="12" t="s"><v>28</v></c><c r="C61" s="12" t="s"><v>29</v></c><c r="D61" s="9" t="s"><v>1009</v></c><c r="E61" s="9"/><c r="F61" s="45" t="s"><v>320</v></c><c r="G61" s="12" t="s"><v>158</v></c><c r="H61" s="9" t="s"><v>766</v></c><c r="I61" s="9" t="s"><v>1213</v></c><c r="J61" s="9" t="s"><v>260</v></c><c r="K61" s="9"/><c r="L61" s="9"/></row><row r="62" spans="1:12" s="10" customFormat="1" ht="12" x14ac:dyDescent="0.25"><c r="A62" s="194" t="str"><f t="shared" si="0"/><v>Lighting</v></c><c r="B62" s="12" t="s"><v>30</v></c><c r="C62" s="12" t="s"><v>31</v></c><c r="D62" s="9" t="s"><v>1010</v></c><c r="E62" s="9"/><c r="F62" s="45" t="s"><v>765</v></c><c r="G62" s="12" t="s"><v>159</v></c><c r="H62" s="9" t="s"><v>159</v></c><c r="I62" s="9" t="s"><v>1214</v></c><c r="J62" s="9" t="s"><v>261</v></c><c r="K62" s="9"/><c r="L62" s="9"/></row><row r="63" spans="1:12" s="10" customFormat="1" ht="12" x14ac:dyDescent="0.25"><c r="A63" s="194" t="str"><f t="shared" si="0"/><v>Cooking</v></c><c r="B63" s="12" t="s"><v>32</v></c><c r="C63" s="12" t="s"><v>33</v></c><c r="D63" s="9" t="s"><v>1011</v></c><c r="E63" s="9"/><c r="F63" s="45" t="s"><v>321</v></c><c r="G63" s="12" t="s"><v>160</v></c><c r="H63" s="9" t="s"><v>200</v></c><c r="I63" s="9" t="s"><v>1215</v></c><c r="J63" s="9" t="s"><v>262</v></c><c r="K63" s="9"/><c r="L63" s="9"/></row><row r="64" spans="1:12" s="10" customFormat="1" ht="12" x14ac:dyDescent="0.25"><c r="A64" s="194" t="str"><f t="shared" si="0"/><v>Refrigerator and freezers</v></c><c r="B64" s="12" t="s"><v>34</v></c><c r="C64" s="12" t="s"><v>35</v></c><c r="D64" s="9" t="s"><v>1012</v></c><c r="E64" s="9"/><c r="F64" s="45" t="s"><v>322</v></c><c r="G64" s="12" t="s"><v>764</v></c><c r="H64" s="9" t="s"><v>201</v></c><c r="I64" s="9" t="s"><v>1216</v></c><c r="J64" s="9" t="s"><v>763</v></c><c r="K64" s="9"/><c r="L64" s="9"/></row><row r="65" spans="1:12" s="10" customFormat="1" ht="12" x14ac:dyDescent="0.25"><c r="A65" s="194" t="str"><f t="shared" si="0"/><v>Laundry machines and dryers</v></c><c r="B65" s="12" t="s"><v>36</v></c><c r="C65" s="12" t="s"><v>37</v></c><c r="D65" s="9" t="s"><v>1013</v></c><c r="E65" s="9"/><c r="F65" s="45" t="s"><v>323</v></c><c r="G65" s="12" t="s"><v>1380</v></c><c r="H65" s="9" t="s"><v>202</v></c><c r="I65" s="9" t="s"><v>1217</v></c><c r="J65" s="9" t="s"><v>263</v></c><c r="K65" s="9"/><c r="L65" s="9"/></row><row r="66" spans="1:12" s="10" customFormat="1" ht="12" x14ac:dyDescent="0.25"><c r="A66" s="194" t="str"><f t="shared" si="0"/><v>Dish washing</v></c><c r="B66" s="12" t="s"><v>38</v></c><c r="C66" s="12" t="s"><v>39</v></c><c r="D66" s="9" t="s"><v>1014</v></c><c r="E66" s="9"/><c r="F66" s="45" t="s"><v>324</v></c><c r="G66" s="12" t="s"><v>762</v></c><c r="H66" s="9" t="s"><v>203</v></c><c r="I66" s="9" t="s"><v>1218</v></c><c r="J66" s="9" t="s"><v>264</v></c><c r="K66" s="9"/><c r="L66" s="9"/></row><row r="67" spans="1:12" s="10" customFormat="1" ht="12" x14ac:dyDescent="0.25"><c r="A67" s="194" t="str"><f t="shared" si="0"/><v>Tv sets</v></c><c r="B67" s="12" t="s"><v>40</v></c><c r="C67" s="12" t="s"><v>41</v></c><c r="D67" s="9" t="s"><v>41</v></c><c r="E67" s="9"/><c r="F67" s="45" t="s"><v>325</v></c><c r="G67" s="12" t="s"><v>761</v></c><c r="H67" s="9" t="s"><v>204</v></c><c r="I67" s="9" t="s"><v>1219</v></c><c r="J67" s="9" t="s"><v>265</v></c><c r="K67" s="9"/><c r="L67" s="9"/></row><row r="68" spans="1:12" s="10" customFormat="1" ht="12" x14ac:dyDescent="0.25"><c r="A68" s="194" t="str"><f t="shared" si="0"/><v>Other electric appliances</v></c><c r="B68" s="12" t="s"><v>42</v></c><c r="C68" s="12" t="s"><v>43</v></c><c r="D68" s="9" t="s"><v>1015</v></c><c r="E68" s="9"/><c r="F68" s="45" t="s"><v>326</v></c><c r="G68" s="12" t="s"><v>760</v></c><c r="H68" s="9" t="s"><v>205</v></c><c r="I68" s="9" t="s"><v>1220</v></c><c r="J68" s="9" t="s"><v>266</v></c><c r="K68" s="9"/><c r="L68" s="9"/></row><row r="69" spans="1:12" s="10" customFormat="1" ht="12" x14ac:dyDescent="0.2"><c r="A69" s="194" t="str"><f t="shared" si="0"/><v>PRIMARY SECTOR</v></c><c r="B69" s="195" t="s"><v>890</v></c><c r="C69" s="196" t="s"><v>891</v></c><c r="D69" s="195" t="s"><v>1016</v></c><c r="E69" s="195"/><c r="F69" s="213" t="s"><v>892</v></c><c r="G69" s="213" t="s"><v>893</v></c><c r="H69" s="213" t="s"><v>894</v></c><c r="I69" s="195" t="s"><v>1221</v></c><c r="J69" s="195" t="s"><v>895</v></c><c r="K69" s="9"/><c r="L69" s="9"/></row><row r="70" spans="1:12" s="10" customFormat="1" ht="24" x14ac:dyDescent="0.25"><c r="A70" s="194" t="str"><f t="shared" si="0"/><v>Agriculture, forestry and fishing</v></c><c r="B70" s="9" t="s"><v>46</v></c><c r="C70" s="12" t="s"><v>47</v></c><c r="D70" s="9" t="s"><v>1017</v></c><c r="E70" s="9"/><c r="F70" s="45" t="s"><v>327</v></c><c r="G70" s="9" t="s"><v>386</v></c><c r="H70" s="9" t="s"><v>206</v></c><c r="I70" s="9" t="s"><v>1222</v></c><c r="J70" s="9" t="s"><v>267</v></c><c r="K70" s="9"/><c r="L70" s="9"/></row><row r="71" spans="1:12" s="10" customFormat="1" ht="12" x14ac:dyDescent="0.25"><c r="A71" s="194" t="str"><f t="shared" si="0"/><v>Mining and quarrying</v></c><c r="B71" s="9" t="s"><v>48</v></c><c r="C71" s="12" t="s"><v>49</v></c><c r="D71" s="9" t="s"><v>1018</v></c><c r="E71" s="9"/><c r="F71" s="45" t="s"><v>328</v></c><c r="G71" s="9" t="s"><v>387</v></c><c r="H71" s="9" t="s"><v>207</v></c><c r="I71" s="9" t="s"><v>1223</v></c><c r="J71" s="9" t="s"><v>268</v></c><c r="K71" s="9"/><c r="L71" s="9"/></row><row r="72" spans="1:12" s="10" customFormat="1" ht="12" x14ac:dyDescent="0.2"><c r="A72" s="194" t="str"><f t="shared" si="0"/><v>SECONDARY SECTOR</v></c><c r="B72" s="195" t="s"><v>896</v></c><c r="C72" s="196" t="s"><v>897</v></c><c r="D72" s="195" t="s"><v>1019</v></c><c r="E72" s="195"/><c r="F72" s="213" t="s"><v>898</v></c><c r="G72" s="213" t="s"><v>899</v></c><c r="H72" s="213" t="s"><v>900</v></c><c r="I72" s="195" t="s"><v>1224</v></c><c r="J72" s="195" t="s"><v>901</v></c><c r="K72" s="9"/><c r="L72" s="9"/></row><row r="73" spans="1:12" s="10" customFormat="1" ht="12" x14ac:dyDescent="0.25"><c r="A73" s="194" t="str"><f t="shared" ref="A73:A135" si="1">IF($A$6=$B$6,B73,"")&amp;IF($A$6=$C$6,C73,"")&amp;IF($A$6=$D$6,D73,"")&amp;IF($A$6=$E$6,E73,"")&amp;IF($A$6=$F$6,F73,"")&amp;IF($A$6=$G$6,G73,"")&amp;IF($A$6=$H$6,H73,"")&amp;IF($A$6=$I$6,I73,"")&amp;IF($A$6=$J$6,J73,"")&amp;IF($A$6=$K$6,K73,"")&amp;IF($A$6=$L$6,L73,"")</f><v>Manufacturing</v></c><c r="B73" s="9" t="s"><v>50</v></c><c r="C73" s="12" t="s"><v>51</v></c><c r="D73" s="9" t="s"><v>1020</v></c><c r="E73" s="9"/><c r="F73" s="45" t="s"><v>329</v></c><c r="G73" s="9" t="s"><v>161</v></c><c r="H73" s="9" t="s"><v>759</v></c><c r="I73" s="9" t="s"><v>1225</v></c><c r="J73" s="9" t="s"><v>758</v></c><c r="K73" s="9"/><c r="L73" s="9"/></row><row r="74" spans="1:12" s="10" customFormat="1" ht="36" x14ac:dyDescent="0.25"><c r="A74" s="194" t="str"><f t="shared" si="1"/><v>Water supply, sewerage, waste management and remediation activities</v></c><c r="B74" s="9" t="s"><v>52</v></c><c r="C74" s="12" t="s"><v>757</v></c><c r="D74" s="9" t="s"><v>1021</v></c><c r="E74" s="9"/><c r="F74" s="45" t="s"><v>330</v></c><c r="G74" s="9" t="s"><v>388</v></c><c r="H74" s="9" t="s"><v>756</v></c><c r="I74" s="9" t="s"><v>1226</v></c><c r="J74" s="9" t="s"><v>755</v></c><c r="K74" s="9"/><c r="L74" s="9"/></row><row r="75" spans="1:12" s="10" customFormat="1" ht="12" x14ac:dyDescent="0.25"><c r="A75" s="194" t="str"><f t="shared" si="1"/><v>Construction</v></c><c r="B75" s="9" t="s"><v>53</v></c><c r="C75" s="12" t="s"><v>54</v></c><c r="D75" s="9" t="s"><v>1022</v></c><c r="E75" s="9"/><c r="F75" s="45" t="s"><v>331</v></c><c r="G75" s="9" t="s"><v>389</v></c><c r="H75" s="9" t="s"><v>208</v></c><c r="I75" s="9" t="s"><v>1227</v></c><c r="J75" s="9" t="s"><v>269</v></c><c r="K75" s="9"/><c r="L75" s="9"/></row><row r="76" spans="1:12" s="10" customFormat="1" ht="12" x14ac:dyDescent="0.2"><c r="A76" s="194" t="str"><f t="shared" si="1"/><v>TERTIARY SECTOR</v></c><c r="B76" s="195" t="s"><v>902</v></c><c r="C76" s="196" t="s"><v>903</v></c><c r="D76" s="195" t="s"><v>1023</v></c><c r="E76" s="195"/><c r="F76" s="213" t="s"><v>904</v></c><c r="G76" s="213" t="s"><v>905</v></c><c r="H76" s="213" t="s"><v>906</v></c><c r="I76" s="195" t="s"><v>1228</v></c><c r="J76" s="195" t="s"><v>907</v></c><c r="K76" s="9"/><c r="L76" s="9"/></row><row r="77" spans="1:12" s="10" customFormat="1" ht="24" x14ac:dyDescent="0.25"><c r="A77" s="194" t="str"><f t="shared" si="1"/><v xml:space="preserve">Wholesale and retail trade; repair of motor vehicles and motorcycles </v></c><c r="B77" s="9" t="s"><v>55</v></c><c r="C77" s="12" t="s"><v>56</v></c><c r="D77" s="9" t="s"><v>1024</v></c><c r="E77" s="9"/><c r="F77" s="45" t="s"><v>332</v></c><c r="G77" s="9" t="s"><v>390</v></c><c r="H77" s="9" t="s"><v>754</v></c><c r="I77" s="9" t="s"><v>1229</v></c><c r="J77" s="9" t="s"><v>753</v></c><c r="K77" s="9"/><c r="L77" s="9"/></row><row r="78" spans="1:12" s="10" customFormat="1" ht="24" x14ac:dyDescent="0.25"><c r="A78" s="194" t="str"><f t="shared" si="1"/><v>Accommodation and food service activities</v></c><c r="B78" s="9" t="s"><v>1421</v></c><c r="C78" s="12" t="s"><v>57</v></c><c r="D78" s="9" t="s"><v>1025</v></c><c r="E78" s="9"/><c r="F78" s="45" t="s"><v>333</v></c><c r="G78" s="9" t="s"><v>391</v></c><c r="H78" s="9" t="s"><v>752</v></c><c r="I78" s="9" t="s"><v>1230</v></c><c r="J78" s="9" t="s"><v>751</v></c><c r="K78" s="9"/><c r="L78" s="9"/></row><row r="79" spans="1:12" s="10" customFormat="1" ht="24" x14ac:dyDescent="0.25"><c r="A79" s="194" t="str"><f t="shared" si="1"/><v>General public administration and social security</v></c><c r="B79" s="9" t="s"><v>58</v></c><c r="C79" s="12" t="s"><v>59</v></c><c r="D79" s="9" t="s"><v>1026</v></c><c r="E79" s="9"/><c r="F79" s="45" t="s"><v>334</v></c><c r="G79" s="9" t="s"><v>392</v></c><c r="H79" s="9" t="s"><v>750</v></c><c r="I79" s="9" t="s"><v>1231</v></c><c r="J79" s="9" t="s"><v>749</v></c><c r="K79" s="9"/><c r="L79" s="9"/></row><row r="80" spans="1:12" s="10" customFormat="1" ht="24" x14ac:dyDescent="0.25"><c r="A80" s="194" t="str"><f t="shared" si="1"/><v>Defense, justice, police and fire departments</v></c><c r="B80" s="9" t="s"><v>60</v></c><c r="C80" s="12" t="s"><v>61</v></c><c r="D80" s="9" t="s"><v>1027</v></c><c r="E80" s="9"/><c r="F80" s="45" t="s"><v>335</v></c><c r="G80" s="9" t="s"><v>162</v></c><c r="H80" s="9" t="s"><v>209</v></c><c r="I80" s="9" t="s"><v>1232</v></c><c r="J80" s="9" t="s"><v>748</v></c><c r="K80" s="9"/><c r="L80" s="9"/></row><row r="81" spans="1:12" s="10" customFormat="1" ht="12" x14ac:dyDescent="0.25"><c r="A81" s="194" t="str"><f t="shared" si="1"/><v>Education</v></c><c r="B81" s="9" t="s"><v>62</v></c><c r="C81" s="12" t="s"><v>63</v></c><c r="D81" s="9" t="s"><v>1028</v></c><c r="E81" s="9"/><c r="F81" s="45" t="s"><v>336</v></c><c r="G81" s="9" t="s"><v>163</v></c><c r="H81" s="9" t="s"><v>210</v></c><c r="I81" s="9" t="s"><v>1233</v></c><c r="J81" s="9" t="s"><v>270</v></c><c r="K81" s="9"/><c r="L81" s="9"/></row><row r="82" spans="1:12" s="11" customFormat="1" ht="24" x14ac:dyDescent="0.25"><c r="A82" s="194" t="str"><f t="shared" si="1"/><v>Human health and social work activities</v></c><c r="B82" s="9" t="s"><v>64</v></c><c r="C82" s="12" t="s"><v>65</v></c><c r="D82" s="9" t="s"><v>1029</v></c><c r="E82" s="9"/><c r="F82" s="45" t="s"><v>337</v></c><c r="G82" s="9" t="s"><v>164</v></c><c r="H82" s="9" t="s"><v>211</v></c><c r="I82" s="9" t="s"><v>1234</v></c><c r="J82" s="9" t="s"><v>271</v></c><c r="K82" s="9"/><c r="L82" s="9"/></row><row r="83" spans="1:12" s="10" customFormat="1" ht="12" x14ac:dyDescent="0.25"><c r="A83" s="194" t="str"><f t="shared" si="1"/><v>Other services</v></c><c r="B83" s="9" t="s"><v>66</v></c><c r="C83" s="12" t="s"><v>67</v></c><c r="D83" s="9" t="s"><v>1030</v></c><c r="E83" s="9"/><c r="F83" s="45" t="s"><v>338</v></c><c r="G83" s="9" t="s"><v>747</v></c><c r="H83" s="9" t="s"><v>746</v></c><c r="I83" s="9" t="s"><v>1235</v></c><c r="J83" s="9" t="s"><v>272</v></c><c r="K83" s="9"/><c r="L83" s="9"/></row><row r="84" spans="1:12" s="10" customFormat="1" ht="12" x14ac:dyDescent="0.25"><c r="A84" s="194" t="str"><f t="shared" si="1"/><v>Public lighting</v></c><c r="B84" s="9" t="s"><v>44</v></c><c r="C84" s="12" t="s"><v>45</v></c><c r="D84" s="9" t="s"><v>1031</v></c><c r="E84" s="9"/><c r="F84" s="45" t="s"><v>745</v></c><c r="G84" s="9" t="s"><v>744</v></c><c r="H84" s="9" t="s"><v>165</v></c><c r="I84" s="9" t="s"><v>1236</v></c><c r="J84" s="9" t="s"><v>273</v></c><c r="K84" s="9"/><c r="L84" s="9"/></row><row r="85" spans="1:12" s="10" customFormat="1" ht="12" x14ac:dyDescent="0.2"><c r="A85" s="194" t="str"><f t="shared" si="1"/><v>TRANSPORTS</v></c><c r="B85" s="195" t="s"><v>908</v></c><c r="C85" s="196" t="s"><v>909</v></c><c r="D85" s="195" t="s"><v>909</v></c><c r="E85" s="195"/><c r="F85" s="213" t="s"><v>910</v></c><c r="G85" s="213" t="s"><v>911</v></c><c r="H85" s="213" t="s"><v>912</v></c><c r="I85" s="195" t="s"><v>1237</v></c><c r="J85" s="195" t="s"><v>912</v></c><c r="K85" s="9"/><c r="L85" s="9"/></row><row r="86" spans="1:12" s="10" customFormat="1" ht="24" x14ac:dyDescent="0.25"><c r="A86" s="218" t="str"><f t="shared" si="1"/><v>Urban and suburban passenger road land transport</v></c><c r="B86" s="9" t="s"><v>1445</v></c><c r="C86" s="12" t="s"><v>1452</v></c><c r="D86" s="9"/><c r="E86" s="9"/><c r="F86" s="9" t="s"><v>1453</v></c><c r="G86" s="9" t="s"><v>1454</v></c><c r="H86" s="9" t="s"><v>1455</v></c><c r="I86" s="9"/><c r="J86" s="9" t="s"><v>1456</v></c><c r="K86" s="9"/><c r="L86" s="9"/></row><row r="87" spans="1:12" s="10" customFormat="1" ht="24" x14ac:dyDescent="0.25"><c r="A87" s="218" t="str"><f t="shared" si="1"/><v>Other passenger road transport services (taxi, tourism, school buses, etc.)</v></c><c r="B87" s="9" t="s"><v>1448</v></c><c r="C87" s="12" t="s"><v>1457</v></c><c r="D87" s="9"/><c r="E87" s="9"/><c r="F87" s="45" t="s"><v>1458</v></c><c r="G87" s="9" t="s"><v>1459</v></c><c r="H87" s="9" t="s"><v>1460</v></c><c r="I87" s="9"/><c r="J87" s="9" t="s"><v>1461</v></c><c r="K87" s="9"/><c r="L87" s="9"/></row><row r="88" spans="1:12" s="10" customFormat="1" ht="24" x14ac:dyDescent="0.25"><c r="A88" s="218" t="str"><f t="shared" si="1"/><v>Freight transport by road and removal services</v></c><c r="B88" s="9" t="s"><v>69</v></c><c r="C88" s="12" t="s"><v>70</v></c><c r="D88" s="9"/><c r="E88" s="9"/><c r="F88" s="9" t="s"><v>339</v></c><c r="G88" s="9" t="s"><v>1462</v></c><c r="H88" s="9" t="s"><v>212</v></c><c r="I88" s="9"/><c r="J88" s="9" t="s"><v>1463</v></c><c r="K88" s="9"/><c r="L88" s="9"/></row><row r="89" spans="1:12" s="10" customFormat="1" ht="12" x14ac:dyDescent="0.25"><c r="A89" s="218" t="str"><f>IF($A$6=$B$6,B89,"")&amp;IF($A$6=$C$6,C89,"")&amp;IF($A$6=$D$6,D89,"")&amp;IF($A$6=$E$6,E89,"")&amp;IF($A$6=$F$6,F89,"")&amp;IF($A$6=$G$6,G89,"")&amp;IF($A$6=$H$6,H89,"")&amp;IF($A$6=$I$6,I89,"")&amp;IF($A$6=$J$6,J89,"")&amp;IF($A$6=$K$6,K89,"")&amp;IF($A$6=$L$6,L89,"")</f><v>Private transports</v></c><c r="B89" s="9" t="s"><v>68</v></c><c r="C89" s="12" t="s"><v>1032</v></c><c r="D89" s="9"/><c r="E89" s="9"/><c r="F89" s="45" t="s"><v>1464</v></c><c r="G89" s="9" t="s"><v>166</v></c><c r="H89" s="9" t="s"><v>213</v></c><c r="I89" s="9"/><c r="J89" s="9" t="s"><v>274</v></c><c r="K89" s="9"/><c r="L89" s="9"/></row><row r="90" spans="1:12" s="10" customFormat="1" ht="36" x14ac:dyDescent="0.25"><c r="A90" s="194" t="str"><f t="shared" si="1"/><v>Reexportation (ships, airplanes, industrial free zones, national and international militar installations, etc.)</v></c><c r="B90" s="9" t="s"><v>743</v></c><c r="C90" s="12" t="s"><v>742</v></c><c r="D90" s="9" t="s"><v>1033</v></c><c r="E90" s="9"/><c r="F90" s="45" t="s"><v>741</v></c><c r="G90" s="9" t="s"><v>1381</v></c><c r="H90" s="9" t="s"><v>740</v></c><c r="I90" s="9" t="s"><v>1238</v></c><c r="J90" s="9" t="s"><v>739</v></c><c r="K90" s="9"/><c r="L90" s="9"/></row><row r="91" spans="1:12" s="10" customFormat="1" ht="36" x14ac:dyDescent="0.25"><c r="A91" s="194" t="str"><f t="shared" si="1"/><v>Activities with intensive use of energy for exportation (to exclude in the island energy balance)</v></c><c r="B91" s="9" t="s"><v>738</v></c><c r="C91" s="12" t="s"><v>737</v></c><c r="D91" s="9" t="s"><v>1034</v></c><c r="E91" s="9"/><c r="F91" s="45" t="s"><v>736</v></c><c r="G91" s="9" t="s"><v>1382</v></c><c r="H91" s="9" t="s"><v>735</v></c><c r="I91" s="9" t="s"><v>1239</v></c><c r="J91" s="9" t="s"><v>734</v></c><c r="K91" s="9"/><c r="L91" s="9"/></row><row r="92" spans="1:12" s="10" customFormat="1" ht="24" x14ac:dyDescent="0.25"><c r="A92" s="194" t="str"><f t="shared" si="1"/><v>Other (to exclude in the island energy balance)</v></c><c r="B92" s="9" t="s"><v>733</v></c><c r="C92" s="12" t="s"><v>732</v></c><c r="D92" s="9" t="s"><v>1035</v></c><c r="E92" s="9"/><c r="F92" s="45" t="s"><v>731</v></c><c r="G92" s="9" t="s"><v>1383</v></c><c r="H92" s="9" t="s"><v>730</v></c><c r="I92" s="9" t="s"><v>1240</v></c><c r="J92" s="9" t="s"><v>729</v></c><c r="K92" s="9"/><c r="L92" s="9"/></row><row r="93" spans="1:12" s="10" customFormat="1" ht="12" x14ac:dyDescent="0.25"><c r="A93" s="194" t="str"><f t="shared" si="1"/><v>ENERGY FOR FINAL USE</v></c><c r="B93" s="9" t="s"><v>436</v></c><c r="C93" s="12" t="s"><v>437</v></c><c r="D93" s="9" t="s"><v>1036</v></c><c r="E93" s="9"/><c r="F93" s="45" t="s"><v>438</v></c><c r="G93" s="9" t="s"><v>439</v></c><c r="H93" s="9" t="s"><v>440</v></c><c r="I93" s="9" t="s"><v>1241</v></c><c r="J93" s="9" t="s"><v>441</v></c><c r="K93" s="9"/><c r="L93" s="9"/></row><row r="94" spans="1:12" s="10" customFormat="1" ht="12" x14ac:dyDescent="0.25"><c r="A94" s="194" t="str"><f t="shared" si="1"/><v>Centralized energy services</v></c><c r="B94" s="9" t="s"><v>442</v></c><c r="C94" s="12" t="s"><v>443</v></c><c r="D94" s="9" t="s"><v>1037</v></c><c r="E94" s="9"/><c r="F94" s="45" t="s"><v>444</v></c><c r="G94" s="9" t="s"><v>1384</v></c><c r="H94" s="9" t="s"><v>445</v></c><c r="I94" s="9" t="s"><v>1242</v></c><c r="J94" s="9" t="s"><v>446</v></c><c r="K94" s="9"/><c r="L94" s="9"/></row><row r="95" spans="1:12" s="10" customFormat="1" ht="12" x14ac:dyDescent="0.25"><c r="A95" s="194" t="str"><f t="shared" si="1"/><v>Electricity from public grid</v></c><c r="B95" s="9" t="s"><v>447</v></c><c r="C95" s="12" t="s"><v>448</v></c><c r="D95" s="9" t="s"><v>1038</v></c><c r="E95" s="9"/><c r="F95" s="45" t="s"><v>449</v></c><c r="G95" s="9" t="s"><v>1385</v></c><c r="H95" s="9" t="s"><v>450</v></c><c r="I95" s="9" t="s"><v>1243</v></c><c r="J95" s="9" t="s"><v>451</v></c><c r="K95" s="9"/><c r="L95" s="9"/></row><row r="96" spans="1:12" s="10" customFormat="1" ht="12" x14ac:dyDescent="0.25"><c r="A96" s="194" t="str"><f t="shared" si="1"/><v>Heat from district heating</v></c><c r="B96" s="9" t="s"><v>452</v></c><c r="C96" s="12" t="s"><v>453</v></c><c r="D96" s="9" t="s"><v>1039</v></c><c r="E96" s="9"/><c r="F96" s="45" t="s"><v>454</v></c><c r="G96" s="9" t="s"><v>455</v></c><c r="H96" s="9" t="s"><v>456</v></c><c r="I96" s="9" t="s"><v>1244</v></c><c r="J96" s="9" t="s"><v>457</v></c><c r="K96" s="9"/><c r="L96" s="9"/></row><row r="97" spans="1:12" s="10" customFormat="1" ht="12" x14ac:dyDescent="0.25"><c r="A97" s="20" t="str"><f t="shared" si="1"/><v>Cold from district cooling</v></c><c r="B97" s="9" t="s"><v>458</v></c><c r="C97" s="12" t="s"><v>459</v></c><c r="D97" s="9" t="s"><v>1040</v></c><c r="E97" s="9"/><c r="F97" s="45" t="s"><v>460</v></c><c r="G97" s="9" t="s"><v>461</v></c><c r="H97" s="9" t="s"><v>462</v></c><c r="I97" s="9" t="s"><v>1245</v></c><c r="J97" s="9" t="s"><v>463</v></c><c r="K97" s="9"/><c r="L97" s="9"/></row><row r="98" spans="1:12" s="10" customFormat="1" ht="12" x14ac:dyDescent="0.25"><c r="A98" s="20" t="str"><f t="shared" si="1"/><v>Fossil fuels</v></c><c r="B98" s="9" t="s"><v>418</v></c><c r="C98" s="12" t="s"><v>464</v></c><c r="D98" s="9" t="s"><v>1041</v></c><c r="E98" s="9"/><c r="F98" s="45" t="s"><v>465</v></c><c r="G98" s="9" t="s"><v>466</v></c><c r="H98" s="9" t="s"><v>467</v></c><c r="I98" s="9" t="s"><v>1246</v></c><c r="J98" s="9" t="s"><v>468</v></c><c r="K98" s="9"/><c r="L98" s="9"/></row><row r="99" spans="1:12" s="10" customFormat="1" ht="12" x14ac:dyDescent="0.25"><c r="A99" s="20" t="str"><f t="shared" si="1"/><v>Fueloil</v></c><c r="B99" s="9" t="s"><v>469</v></c><c r="C99" s="12" t="s"><v>470</v></c><c r="D99" s="9" t="s"><v>469</v></c><c r="E99" s="9"/><c r="F99" s="45" t="s"><v>471</v></c><c r="G99" s="9" t="s"><v>472</v></c><c r="H99" s="9" t="s"><v>473</v></c><c r="I99" s="9" t="s"><v>1247</v></c><c r="J99" s="9" t="s"><v>474</v></c><c r="K99" s="9"/><c r="L99" s="9"/></row><row r="100" spans="1:12" s="10" customFormat="1" ht="12" x14ac:dyDescent="0.25"><c r="A100" s="20" t="str"><f t="shared" si="1"/><v>Diesel</v></c><c r="B100" s="9" t="s"><v>420</v></c><c r="C100" s="12" t="s"><v>475</v></c><c r="D100" s="9" t="s"><v>420</v></c><c r="E100" s="9"/><c r="F100" s="45" t="s"><v>476</v></c><c r="G100" s="9" t="s"><v>420</v></c><c r="H100" s="9" t="s"><v>420</v></c><c r="I100" s="9" t="s"><v>420</v></c><c r="J100" s="9" t="s"><v>477</v></c><c r="K100" s="9"/><c r="L100" s="9"/></row><row r="101" spans="1:12" s="10" customFormat="1" ht="12" x14ac:dyDescent="0.25"><c r="A101" s="20" t="str"><f t="shared" si="1"/><v>Gasoline</v></c><c r="B101" s="9" t="s"><v>421</v></c><c r="C101" s="12" t="s"><v>478</v></c><c r="D101" s="9" t="s"><v>478</v></c><c r="E101" s="9"/><c r="F101" s="45" t="s"><v>479</v></c><c r="G101" s="9" t="s"><v>480</v></c><c r="H101" s="9" t="s"><v>481</v></c><c r="I101" s="9" t="s"><v>1248</v></c><c r="J101" s="9" t="s"><v>482</v></c><c r="K101" s="9"/><c r="L101" s="9"/></row><row r="102" spans="1:12" s="10" customFormat="1" ht="12" x14ac:dyDescent="0.25"><c r="A102" s="20" t="str"><f t="shared" si="1"/><v>LPG</v></c><c r="B102" s="9" t="s"><v>483</v></c><c r="C102" s="12" t="s"><v>484</v></c><c r="D102" s="9" t="s"><v>1042</v></c><c r="E102" s="9"/><c r="F102" s="45" t="s"><v>485</v></c><c r="G102" s="9" t="s"><v>483</v></c><c r="H102" s="9" t="s"><v>483</v></c><c r="I102" s="9" t="s"><v>484</v></c><c r="J102" s="9" t="s"><v>486</v></c><c r="K102" s="9"/><c r="L102" s="9"/></row><row r="103" spans="1:12" s="10" customFormat="1" ht="12" x14ac:dyDescent="0.25"><c r="A103" s="20" t="str"><f t="shared" si="1"/><v>Natural gas</v></c><c r="B103" s="9" t="s"><v>419</v></c><c r="C103" s="12" t="s"><v>487</v></c><c r="D103" s="9" t="s"><v>1043</v></c><c r="E103" s="9"/><c r="F103" s="45" t="s"><v>488</v></c><c r="G103" s="9" t="s"><v>489</v></c><c r="H103" s="9" t="s"><v>489</v></c><c r="I103" s="9" t="s"><v>1249</v></c><c r="J103" s="9" t="s"><v>490</v></c><c r="K103" s="9"/><c r="L103" s="9"/></row><row r="104" spans="1:12" s="10" customFormat="1" ht="12" x14ac:dyDescent="0.25"><c r="A104" s="20" t="str"><f t="shared" si="1"/><v>Coal</v></c><c r="B104" s="9" t="s"><v>422</v></c><c r="C104" s="12" t="s"><v>491</v></c><c r="D104" s="9" t="s"><v>1044</v></c><c r="E104" s="9"/><c r="F104" s="45" t="s"><v>492</v></c><c r="G104" s="9" t="s"><v>493</v></c><c r="H104" s="9" t="s"><v>494</v></c><c r="I104" s="9" t="s"><v>1250</v></c><c r="J104" s="9" t="s"><v>495</v></c><c r="K104" s="9"/><c r="L104" s="9"/></row><row r="105" spans="1:12" s="10" customFormat="1" ht="36" x14ac:dyDescent="0.25"><c r="A105" s="20" t="str"><f t="shared" si="1"/><v>Renewable energy sources (excluding electricity and heat sold to public networks)</v></c><c r="B105" s="12" t="s"><v>496</v></c><c r="C105" s="12" t="s"><v>497</v></c><c r="D105" s="9" t="s"><v>1045</v></c><c r="E105" s="9"/><c r="F105" s="45" t="s"><v>498</v></c><c r="G105" s="12" t="s"><v>1386</v></c><c r="H105" s="9" t="s"><v>499</v></c><c r="I105" s="9" t="s"><v>1251</v></c><c r="J105" s="9" t="s"><v>500</v></c><c r="K105" s="9"/><c r="L105" s="9"/></row><row r="106" spans="1:12" s="10" customFormat="1" ht="24" x14ac:dyDescent="0.25"><c r="A106" s="20" t="str"><f t="shared" si="1"/><v>Renewable energy sources (from systems connected to public networks)</v></c><c r="B106" s="12" t="s"><v>728</v></c><c r="C106" s="12" t="s"><v>727</v></c><c r="D106" s="9" t="s"><v>1046</v></c><c r="E106" s="9"/><c r="F106" s="45" t="s"><v>726</v></c><c r="G106" s="12" t="s"><v>1387</v></c><c r="H106" s="9" t="s"><v>725</v></c><c r="I106" s="9" t="s"><v>1252</v></c><c r="J106" s="9" t="s"><v>724</v></c><c r="K106" s="9"/><c r="L106" s="9"/></row><row r="107" spans="1:12" s="10" customFormat="1" ht="12" x14ac:dyDescent="0.25"><c r="A107" s="20" t="str"><f t="shared" si="1"/><v>Renewable energy sources</v></c><c r="B107" s="9" t="s"><v>723</v></c><c r="C107" s="12" t="s"><v>722</v></c><c r="D107" s="9" t="s"><v>1047</v></c><c r="E107" s="9"/><c r="F107" s="45" t="s"><v>721</v></c><c r="G107" s="9" t="s"><v>1388</v></c><c r="H107" s="9" t="s"><v>720</v></c><c r="I107" s="9" t="s"><v>1253</v></c><c r="J107" s="9" t="s"><v>719</v></c><c r="K107" s="9"/><c r="L107" s="9"/></row><row r="108" spans="1:12" s="10" customFormat="1" ht="12" x14ac:dyDescent="0.25"><c r="A108" s="20" t="str"><f t="shared" si="1"/><v>Hydro</v></c><c r="B108" s="9" t="s"><v>71</v></c><c r="C108" s="9" t="s"><v>72</v></c><c r="D108" s="9" t="s"><v>1048</v></c><c r="E108" s="9"/><c r="F108" s="45" t="s"><v>344</v></c><c r="G108" s="9" t="s"><v>168</v></c><c r="H108" s="9" t="s"><v>71</v></c><c r="I108" s="9" t="s"><v>1254</v></c><c r="J108" s="9" t="s"><v>501</v></c><c r="K108" s="9"/><c r="L108" s="9"/></row><row r="109" spans="1:12" s="10" customFormat="1" ht="12" x14ac:dyDescent="0.25"><c r="A109" s="20" t="str"><f t="shared" si="1"/><v>Wind</v></c><c r="B109" s="9" t="s"><v>73</v></c><c r="C109" s="9" t="s"><v>74</v></c><c r="D109" s="9" t="s"><v>1049</v></c><c r="E109" s="9"/><c r="F109" s="45" t="s"><v>345</v></c><c r="G109" s="9" t="s"><v>169</v></c><c r="H109" s="9" t="s"><v>218</v></c><c r="I109" s="9" t="s"><v>1255</v></c><c r="J109" s="9" t="s"><v>280</v></c><c r="K109" s="9"/><c r="L109" s="9"/></row><row r="110" spans="1:12" s="10" customFormat="1" ht="12" x14ac:dyDescent="0.25"><c r="A110" s="20" t="str"><f t="shared" si="1"/><v>Solar</v></c><c r="B110" s="9" t="s"><v>75</v></c><c r="C110" s="9" t="s"><v>75</v></c><c r="D110" s="9" t="s"><v>75</v></c><c r="E110" s="9"/><c r="F110" s="45" t="s"><v>346</v></c><c r="G110" s="9" t="s"><v>170</v></c><c r="H110" s="9" t="s"><v>502</v></c><c r="I110" s="9" t="s"><v>1256</v></c><c r="J110" s="9" t="s"><v>281</v></c><c r="K110" s="9"/><c r="L110" s="9"/></row><row r="111" spans="1:12" s="10" customFormat="1" ht="12" x14ac:dyDescent="0.25"><c r="A111" s="20" t="str"><f t="shared" si="1"/><v>Geothermal</v></c><c r="B111" s="9" t="s"><v>76</v></c><c r="C111" s="9" t="s"><v>77</v></c><c r="D111" s="9" t="s"><v>77</v></c><c r="E111" s="9"/><c r="F111" s="45" t="s"><v>347</v></c><c r="G111" s="9" t="s"><v>171</v></c><c r="H111" s="9" t="s"><v>219</v></c><c r="I111" s="9" t="s"><v>1257</v></c><c r="J111" s="9" t="s"><v>503</v></c><c r="K111" s="9"/><c r="L111" s="9"/></row><row r="112" spans="1:12" s="10" customFormat="1" ht="12" x14ac:dyDescent="0.25"><c r="A112" s="20" t="str"><f t="shared" si="1"/><v>Ocean</v></c><c r="B112" s="9" t="s"><v>78</v></c><c r="C112" s="9" t="s"><v>79</v></c><c r="D112" s="9" t="s"><v>1050</v></c><c r="E112" s="9"/><c r="F112" s="45" t="s"><v>348</v></c><c r="G112" s="9" t="s"><v>504</v></c><c r="H112" s="9" t="s"><v>505</v></c><c r="I112" s="9" t="s"><v>1258</v></c><c r="J112" s="9" t="s"><v>506</v></c><c r="K112" s="9"/><c r="L112" s="9"/></row><row r="113" spans="1:12" s="10" customFormat="1" ht="12" x14ac:dyDescent="0.25"><c r="A113" s="20" t="str"><f t="shared" si="1"/><v>Biomass</v></c><c r="B113" s="9" t="s"><v>80</v></c><c r="C113" s="9" t="s"><v>81</v></c><c r="D113" s="9" t="s"><v>1051</v></c><c r="E113" s="9"/><c r="F113" s="45" t="s"><v>349</v></c><c r="G113" s="9" t="s"><v>81</v></c><c r="H113" s="9" t="s"><v>220</v></c><c r="I113" s="9" t="s"><v>81</v></c><c r="J113" s="9" t="s"><v>80</v></c><c r="K113" s="9"/><c r="L113" s="9"/></row><row r="114" spans="1:12" s="10" customFormat="1" ht="12" x14ac:dyDescent="0.25"><c r="A114" s="20" t="str"><f t="shared" si="1"/><v>Urban waste</v></c><c r="B114" s="9" t="s"><v>82</v></c><c r="C114" s="9" t="s"><v>83</v></c><c r="D114" s="9" t="s"><v>1052</v></c><c r="E114" s="9"/><c r="F114" s="45" t="s"><v>350</v></c><c r="G114" s="9" t="s"><v>507</v></c><c r="H114" s="9" t="s"><v>221</v></c><c r="I114" s="9" t="s"><v>1259</v></c><c r="J114" s="9" t="s"><v>508</v></c><c r="K114" s="9"/><c r="L114" s="9"/></row><row r="115" spans="1:12" s="10" customFormat="1" ht="12" x14ac:dyDescent="0.25"><c r="A115" s="20" t="str"><f t="shared" si="1"/><v>Energy recovery</v></c><c r="B115" s="9" t="s"><v>509</v></c><c r="C115" s="9" t="s"><v>510</v></c><c r="D115" s="9" t="s"><v>1053</v></c><c r="E115" s="9"/><c r="F115" s="45" t="s"><v>511</v></c><c r="G115" s="9" t="s"><v>512</v></c><c r="H115" s="9" t="s"><v>513</v></c><c r="I115" s="9" t="s"><v>1260</v></c><c r="J115" s="9" t="s"><v>514</v></c><c r="K115" s="9"/><c r="L115" s="9"/></row><row r="116" spans="1:12" s="10" customFormat="1" ht="12" x14ac:dyDescent="0.25"><c r="A116" s="20" t="str"><f t="shared" si="1"/><v>Subtotal</v></c><c r="B116" s="9" t="s"><v>425</v></c><c r="C116" s="9" t="s"><v>425</v></c><c r="D116" s="9" t="s"><v>1054</v></c><c r="E116" s="9"/><c r="F116" s="45" t="s"><v>432</v></c><c r="G116" s="9" t="s"><v>433</v></c><c r="H116" s="9" t="s"><v>434</v></c><c r="I116" s="9" t="s"><v>1261</v></c><c r="J116" s="9" t="s"><v>435</v></c><c r="K116" s="9"/><c r="L116" s="9"/></row><row r="117" spans="1:12" s="10" customFormat="1" ht="12" x14ac:dyDescent="0.25"><c r="A117" s="20" t="str"><f t="shared" si="1"/><v>TOTAL FOR INTERNAL MARKET</v></c><c r="B117" s="9" t="s"><v>718</v></c><c r="C117" s="9" t="s"><v>717</v></c><c r="D117" s="9" t="s"><v>1055</v></c><c r="E117" s="9"/><c r="F117" s="45" t="s"><v>716</v></c><c r="G117" s="9" t="s"><v>1389</v></c><c r="H117" s="9" t="s"><v>715</v></c><c r="I117" s="9" t="s"><v>1262</v></c><c r="J117" s="9" t="s"><v>714</v></c><c r="K117" s="9"/><c r="L117" s="9"/></row><row r="118" spans="1:12" s="10" customFormat="1" ht="12" x14ac:dyDescent="0.25"><c r="A118" s="20" t="str"><f t="shared" si="1"/><v>TOTAL</v></c><c r="B118" s="9" t="s"><v>84</v></c><c r="C118" s="9" t="s"><v>84</v></c><c r="D118" s="9" t="s"><v>1056</v></c><c r="E118" s="9"/><c r="F118" s="45" t="s"><v>366</v></c><c r="G118" s="9" t="s"><v>84</v></c><c r="H118" s="9" t="s"><v>84</v></c><c r="I118" s="9" t="s"><v>1263</v></c><c r="J118" s="9" t="s"><v>299</v></c><c r="K118" s="9"/><c r="L118" s="9"/></row><row r="119" spans="1:12" s="10" customFormat="1" ht="24" x14ac:dyDescent="0.25"><c r="A119" s="20" t="str"><f t="shared" si="1"/><v>SECONDARY ENERGY PRODUCTION AND ENERGY FLUXES</v></c><c r="B119" s="9" t="s"><v>85</v></c><c r="C119" s="9" t="s"><v>86</v></c><c r="D119" s="9" t="s"><v>1057</v></c><c r="E119" s="9"/><c r="F119" s="45" t="s"><v>713</v></c><c r="G119" s="9" t="s"><v>167</v></c><c r="H119" s="9" t="s"><v>712</v></c><c r="I119" s="9" t="s"><v>1264</v></c><c r="J119" s="9" t="s"><v>711</v></c><c r="K119" s="9"/><c r="L119" s="9"/></row><row r="120" spans="1:12" s="10" customFormat="1" ht="12" x14ac:dyDescent="0.25"><c r="A120" s="20" t="str"><f t="shared" si="1"/><v>PRODUCTION SECTOR</v></c><c r="B120" s="9" t="s"><v>710</v></c><c r="C120" s="9" t="s"><v>709</v></c><c r="D120" s="9" t="s"><v>1058</v></c><c r="E120" s="9"/><c r="F120" s="45" t="s"><v>708</v></c><c r="G120" s="9" t="s"><v>707</v></c><c r="H120" s="9" t="s"><v>706</v></c><c r="I120" s="9" t="s"><v>1265</v></c><c r="J120" s="9" t="s"><v>705</v></c><c r="K120" s="9"/><c r="L120" s="9"/></row><row r="121" spans="1:12" s="10" customFormat="1" ht="12" x14ac:dyDescent="0.25"><c r="A121" s="20" t="str"><f t="shared" si="1"/><v>ENERGY SOURCE</v></c><c r="B121" s="9" t="s"><v>704</v></c><c r="C121" s="9" t="s"><v>703</v></c><c r="D121" s="9" t="s"><v>1059</v></c><c r="E121" s="9"/><c r="F121" s="45" t="s"><v>702</v></c><c r="G121" s="9" t="s"><v>701</v></c><c r="H121" s="9" t="s"><v>700</v></c><c r="I121" s="9" t="s"><v>1266</v></c><c r="J121" s="9" t="s"><v>699</v></c><c r="K121" s="9"/><c r="L121" s="9"/></row><row r="122" spans="1:12" s="10" customFormat="1" ht="12" x14ac:dyDescent="0.25"><c r="A122" s="20" t="str"><f t="shared" si="1"/><v>Energy product</v></c><c r="B122" s="9" t="s"><v>698</v></c><c r="C122" s="9" t="s"><v>697</v></c><c r="D122" s="9" t="s"><v>1060</v></c><c r="E122" s="9"/><c r="F122" s="45" t="s"><v>696</v></c><c r="G122" s="9" t="s"><v>695</v></c><c r="H122" s="9" t="s"><v>694</v></c><c r="I122" s="9" t="s"><v>1267</v></c><c r="J122" s="9" t="s"><v>693</v></c><c r="K122" s="9"/><c r="L122" s="9"/></row><row r="123" spans="1:12" s="10" customFormat="1" ht="12" x14ac:dyDescent="0.25"><c r="A123" s="20" t="str"><f t="shared" si="1"/><v>Electricity</v></c><c r="B123" s="9" t="s"><v>692</v></c><c r="C123" s="9" t="s"><v>691</v></c><c r="D123" s="9" t="s"><v>1061</v></c><c r="E123" s="9"/><c r="F123" s="45" t="s"><v>690</v></c><c r="G123" s="9" t="s"><v>689</v></c><c r="H123" s="9" t="s"><v>689</v></c><c r="I123" s="9" t="s"><v>1268</v></c><c r="J123" s="9" t="s"><v>688</v></c><c r="K123" s="9"/><c r="L123" s="9"/></row><row r="124" spans="1:12" s="10" customFormat="1" ht="12" x14ac:dyDescent="0.25"><c r="A124" s="20" t="str"><f t="shared" si="1"/><v>Heat</v></c><c r="B124" s="9" t="s"><v>687</v></c><c r="C124" s="9" t="s"><v>686</v></c><c r="D124" s="9" t="s"><v>686</v></c><c r="E124" s="9"/><c r="F124" s="45" t="s"><v>685</v></c><c r="G124" s="9" t="s"><v>684</v></c><c r="H124" s="9" t="s"><v>683</v></c><c r="I124" s="9" t="s"><v>1269</v></c><c r="J124" s="9" t="s"><v>682</v></c><c r="K124" s="9"/><c r="L124" s="9"/></row><row r="125" spans="1:12" s="10" customFormat="1" ht="12" x14ac:dyDescent="0.25"><c r="A125" s="20" t="str"><f t="shared" si="1"/><v>Cold</v></c><c r="B125" s="9" t="s"><v>681</v></c><c r="C125" s="9" t="s"><v>680</v></c><c r="D125" s="9" t="s"><v>1062</v></c><c r="E125" s="9"/><c r="F125" s="45" t="s"><v>679</v></c><c r="G125" s="9" t="s"><v>461</v></c><c r="H125" s="9" t="s"><v>678</v></c><c r="I125" s="9" t="s"><v>1270</v></c><c r="J125" s="9" t="s"><v>677</v></c><c r="K125" s="9"/><c r="L125" s="9"/></row><row r="126" spans="1:12" s="10" customFormat="1" ht="36" x14ac:dyDescent="0.25"><c r="A126" s="20" t="str"><f t="shared" si="1"/><v>PRIMARY ENERGY CONVERTED TO SECONDARY ENERGY (primary energy consumption)</v></c><c r="B126" s="9" t="s"><v>676</v></c><c r="C126" s="9" t="s"><v>675</v></c><c r="D126" s="9" t="s"><v>1063</v></c><c r="E126" s="9"/><c r="F126" s="45" t="s"><v>674</v></c><c r="G126" s="9" t="s"><v>673</v></c><c r="H126" s="9" t="s"><v>672</v></c><c r="I126" s="9" t="s"><v>1271</v></c><c r="J126" s="9" t="s"><v>671</v></c><c r="K126" s="9"/><c r="L126" s="9"/></row><row r="127" spans="1:12" s="10" customFormat="1" ht="24" x14ac:dyDescent="0.25"><c r="A127" s="20" t="str"><f t="shared" si="1"/><v>Conversion losses from primary to secondary energy</v></c><c r="B127" s="9" t="s"><v>670</v></c><c r="C127" s="9" t="s"><v>669</v></c><c r="D127" s="9" t="s"><v>1064</v></c><c r="E127" s="9"/><c r="F127" s="45" t="s"><v>668</v></c><c r="G127" s="9" t="s"><v>667</v></c><c r="H127" s="9" t="s"><v>666</v></c><c r="I127" s="9" t="s"><v>1272</v></c><c r="J127" s="9" t="s"><v>665</v></c><c r="K127" s="9"/><c r="L127" s="9"/></row><row r="128" spans="1:12" s="10" customFormat="1" ht="12" x14ac:dyDescent="0.25"><c r="A128" s="20" t="str"><f t="shared" si="1"/><v>ENERGY CONVERSION EFFICIENCY</v></c><c r="B128" s="9" t="s"><v>664</v></c><c r="C128" s="9" t="s"><v>663</v></c><c r="D128" s="9" t="s"><v>1065</v></c><c r="E128" s="9"/><c r="F128" s="45" t="s"><v>662</v></c><c r="G128" s="9" t="s"><v>661</v></c><c r="H128" s="9" t="s"><v>660</v></c><c r="I128" s="9" t="s"><v>1273</v></c><c r="J128" s="9" t="s"><v>659</v></c><c r="K128" s="9"/><c r="L128" s="9"/></row><row r="129" spans="1:12" s="10" customFormat="1" ht="12" x14ac:dyDescent="0.25"><c r="A129" s="20" t="str"><f t="shared" si="1"/><v>ENERGY FLUXES</v></c><c r="B129" s="9" t="s"><v>658</v></c><c r="C129" s="9" t="s"><v>657</v></c><c r="D129" s="9" t="s"><v>1066</v></c><c r="E129" s="9"/><c r="F129" s="45" t="s"><v>656</v></c><c r="G129" s="9" t="s"><v>655</v></c><c r="H129" s="9" t="s"><v>654</v></c><c r="I129" s="9" t="s"><v>1274</v></c><c r="J129" s="9" t="s"><v>653</v></c><c r="K129" s="9"/><c r="L129" s="9"/></row><row r="130" spans="1:12" s="10" customFormat="1" ht="12" x14ac:dyDescent="0.25"><c r="A130" s="20" t="str"><f t="shared" si="1"/><v>Storage</v></c><c r="B130" s="9" t="s"><v>87</v></c><c r="C130" s="9" t="s"><v>88</v></c><c r="D130" s="9" t="s"><v>1067</v></c><c r="E130" s="9"/><c r="F130" s="45" t="s"><v>351</v></c><c r="G130" s="9" t="s"><v>173</v></c><c r="H130" s="9" t="s"><v>652</v></c><c r="I130" s="9" t="s"><v>1275</v></c><c r="J130" s="9" t="s"><v>651</v></c><c r="K130" s="9"/><c r="L130" s="9"/></row><row r="131" spans="1:12" s="10" customFormat="1" ht="12" x14ac:dyDescent="0.25"><c r="A131" s="20" t="str"><f t="shared" si="1"/><v>Input to storage</v></c><c r="B131" s="9" t="s"><v>650</v></c><c r="C131" s="9" t="s"><v>649</v></c><c r="D131" s="9" t="s"><v>1068</v></c><c r="E131" s="9"/><c r="F131" s="45" t="s"><v>648</v></c><c r="G131" s="9" t="s"><v>1390</v></c><c r="H131" s="9" t="s"><v>647</v></c><c r="I131" s="9" t="s"><v>1276</v></c><c r="J131" s="9" t="s"><v>646</v></c><c r="K131" s="9"/><c r="L131" s="9"/></row><row r="132" spans="1:12" s="10" customFormat="1" ht="12" x14ac:dyDescent="0.25"><c r="A132" s="20" t="str"><f t="shared" si="1"/><v>Output from storage</v></c><c r="B132" s="9" t="s"><v>645</v></c><c r="C132" s="9" t="s"><v>644</v></c><c r="D132" s="9" t="s"><v>1069</v></c><c r="E132" s="9"/><c r="F132" s="45" t="s"><v>643</v></c><c r="G132" s="9" t="s"><v>1391</v></c><c r="H132" s="9" t="s"><v>642</v></c><c r="I132" s="9" t="s"><v>1277</v></c><c r="J132" s="9" t="s"><v>641</v></c><c r="K132" s="9"/><c r="L132" s="9"/></row><row r="133" spans="1:12" s="10" customFormat="1" ht="12" x14ac:dyDescent="0.25"><c r="A133" s="20" t="str"><f t="shared" si="1"/><v>External connection</v></c><c r="B133" s="9" t="s"><v>89</v></c><c r="C133" s="9" t="s"><v>90</v></c><c r="D133" s="9" t="s"><v>1070</v></c><c r="E133" s="9"/><c r="F133" s="45" t="s"><v>640</v></c><c r="G133" s="9" t="s"><v>639</v></c><c r="H133" s="9" t="s"><v>222</v></c><c r="I133" s="9" t="s"><v>1278</v></c><c r="J133" s="9" t="s"><v>638</v></c><c r="K133" s="9"/><c r="L133" s="9"/></row><row r="134" spans="1:12" s="10" customFormat="1" ht="12" x14ac:dyDescent="0.25"><c r="A134" s="20" t="str"><f t="shared" si="1"/><v>Import to island</v></c><c r="B134" s="9" t="s"><v>637</v></c><c r="C134" s="9" t="s"><v>636</v></c><c r="D134" s="9" t="s"><v>1071</v></c><c r="E134" s="9"/><c r="F134" s="45" t="s"><v>635</v></c><c r="G134" s="9" t="s"><v>634</v></c><c r="H134" s="9" t="s"><v>633</v></c><c r="I134" s="9" t="s"><v>1279</v></c><c r="J134" s="9" t="s"><v>632</v></c><c r="K134" s="9"/><c r="L134" s="9"/></row><row r="135" spans="1:12" s="10" customFormat="1" ht="12" x14ac:dyDescent="0.25"><c r="A135" s="20" t="str"><f t="shared" si="1"/><v>Export from island</v></c><c r="B135" s="9" t="s"><v>631</v></c><c r="C135" s="9" t="s"><v>630</v></c><c r="D135" s="9" t="s"><v>1072</v></c><c r="E135" s="9"/><c r="F135" s="45" t="s"><v>629</v></c><c r="G135" s="9" t="s"><v>628</v></c><c r="H135" s="9" t="s"><v>627</v></c><c r="I135" s="9" t="s"><v>1280</v></c><c r="J135" s="9" t="s"><v>626</v></c><c r="K135" s="9"/><c r="L135" s="9"/></row><row r="136" spans="1:12" s="10" customFormat="1" ht="12" x14ac:dyDescent="0.25"><c r="A136" s="20" t="str"><f t="shared" ref="A136:A199" si="2">IF($A$6=$B$6,B136,"")&amp;IF($A$6=$C$6,C136,"")&amp;IF($A$6=$D$6,D136,"")&amp;IF($A$6=$E$6,E136,"")&amp;IF($A$6=$F$6,F136,"")&amp;IF($A$6=$G$6,G136,"")&amp;IF($A$6=$H$6,H136,"")&amp;IF($A$6=$I$6,I136,"")&amp;IF($A$6=$J$6,J136,"")&amp;IF($A$6=$K$6,K136,"")&amp;IF($A$6=$L$6,L136,"")</f><v>Reexportation and external consumption</v></c><c r="B136" s="9" t="s"><v>625</v></c><c r="C136" s="12" t="s"><v>624</v></c><c r="D136" s="9" t="s"><v>1073</v></c><c r="E136" s="9"/><c r="F136" s="45" t="s"><v>623</v></c><c r="G136" s="9" t="s"><v>622</v></c><c r="H136" s="9" t="s"><v>621</v></c><c r="I136" s="9" t="s"><v>1281</v></c><c r="J136" s="9" t="s"><v>620</v></c><c r="K136" s="9"/><c r="L136" s="9"/></row><row r="137" spans="1:12" s="10" customFormat="1" ht="24" x14ac:dyDescent="0.25"><c r="A137" s="20" t="str"><f t="shared" si="2"/><v>Distribution losses and self-consumption</v></c><c r="B137" s="9" t="s"><v>91</v></c><c r="C137" s="9" t="s"><v>92</v></c><c r="D137" s="9" t="s"><v>1074</v></c><c r="E137" s="9"/><c r="F137" s="45" t="s"><v>619</v></c><c r="G137" s="9" t="s"><v>618</v></c><c r="H137" s="9" t="s"><v>617</v></c><c r="I137" s="9" t="s"><v>1282</v></c><c r="J137" s="9" t="s"><v>616</v></c><c r="K137" s="9"/><c r="L137" s="9"/></row><row r="138" spans="1:12" s="10" customFormat="1" ht="12" x14ac:dyDescent="0.25"><c r="A138" s="20" t="str"><f t="shared" si="2"/><v>SECONDARY ENERGY CONVERSION</v></c><c r="B138" s="9" t="s"><v>615</v></c><c r="C138" s="9" t="s"><v>614</v></c><c r="D138" s="9" t="s"><v>1075</v></c><c r="E138" s="9"/><c r="F138" s="45" t="s"><v>613</v></c><c r="G138" s="9" t="s"><v>612</v></c><c r="H138" s="9" t="s"><v>611</v></c><c r="I138" s="9" t="s"><v>1283</v></c><c r="J138" s="9" t="s"><v>610</v></c><c r="K138" s="9"/><c r="L138" s="9"/></row><row r="139" spans="1:12" s="10" customFormat="1" ht="12" x14ac:dyDescent="0.25"><c r="A139" s="20" t="str"><f t="shared" si="2"/><v>Electricity conversion to cold</v></c><c r="B139" s="9" t="s"><v>609</v></c><c r="C139" s="9" t="s"><v>608</v></c><c r="D139" s="9" t="s"><v>1076</v></c><c r="E139" s="9"/><c r="F139" s="45" t="s"><v>607</v></c><c r="G139" s="9" t="s"><v>606</v></c><c r="H139" s="9" t="s"><v>605</v></c><c r="I139" s="9" t="s"><v>1284</v></c><c r="J139" s="9" t="s"><v>604</v></c><c r="K139" s="9"/><c r="L139" s="9"/></row><row r="140" spans="1:12" s="10" customFormat="1" ht="12" x14ac:dyDescent="0.25"><c r="A140" s="20" t="str"><f t="shared" si="2"/><v>Heat conversion to cold</v></c><c r="B140" s="9" t="s"><v>603</v></c><c r="C140" s="9" t="s"><v>602</v></c><c r="D140" s="9" t="s"><v>1077</v></c><c r="E140" s="9"/><c r="F140" s="45" t="s"><v>601</v></c><c r="G140" s="9" t="s"><v>600</v></c><c r="H140" s="9" t="s"><v>599</v></c><c r="I140" s="9" t="s"><v>1285</v></c><c r="J140" s="9" t="s"><v>598</v></c><c r="K140" s="9"/><c r="L140" s="9"/></row><row r="141" spans="1:12" s="10" customFormat="1" ht="12" x14ac:dyDescent="0.25"><c r="A141" s="20" t="str"><f t="shared" si="2"/><v>Final energy demand</v></c><c r="B141" s="9" t="s"><v>597</v></c><c r="C141" s="9" t="s"><v>596</v></c><c r="D141" s="9" t="s"><v>1004</v></c><c r="E141" s="9"/><c r="F141" s="45" t="s"><v>595</v></c><c r="G141" s="9" t="s"><v>594</v></c><c r="H141" s="9" t="s"><v>593</v></c><c r="I141" s="9" t="s"><v>1286</v></c><c r="J141" s="9" t="s"><v>592</v></c><c r="K141" s="9"/><c r="L141" s="9"/></row><row r="142" spans="1:12" s="10" customFormat="1" ht="12" x14ac:dyDescent="0.25"><c r="A142" s="20" t="str"><f t="shared" si="2"/><v>PRIMARY ENERGY SOURCE</v></c><c r="B142" s="9" t="s"><v>591</v></c><c r="C142" s="9" t="s"><v>590</v></c><c r="D142" s="9" t="s"><v>1078</v></c><c r="E142" s="9"/><c r="F142" s="45" t="s"><v>589</v></c><c r="G142" s="9" t="s"><v>588</v></c><c r="H142" s="9" t="s"><v>587</v></c><c r="I142" s="9" t="s"><v>1287</v></c><c r="J142" s="9" t="s"><v>586</v></c><c r="K142" s="9"/><c r="L142" s="9"/></row><row r="143" spans="1:12" s="10" customFormat="1" ht="12" x14ac:dyDescent="0.25"><c r="A143" s="20" t="str"><f t="shared" si="2"/><v>PRIMARY ENERGY DEMAND</v></c><c r="B143" s="9" t="s"><v>585</v></c><c r="C143" s="9" t="s"><v>584</v></c><c r="D143" s="9" t="s"><v>1079</v></c><c r="E143" s="9"/><c r="F143" s="45" t="s"><v>583</v></c><c r="G143" s="9" t="s"><v>582</v></c><c r="H143" s="9" t="s"><v>581</v></c><c r="I143" s="9" t="s"><v>1288</v></c><c r="J143" s="9" t="s"><v>580</v></c><c r="K143" s="9"/><c r="L143" s="9"/></row><row r="144" spans="1:12" s="10" customFormat="1" ht="12" x14ac:dyDescent="0.25"><c r="A144" s="20" t="str"><f t="shared" si="2"/><v>Imported electricity (cable)</v></c><c r="B144" s="9" t="s"><v>579</v></c><c r="C144" s="9" t="s"><v>578</v></c><c r="D144" s="9" t="s"><v>1080</v></c><c r="E144" s="9"/><c r="F144" s="45" t="s"><v>577</v></c><c r="G144" s="9" t="s"><v>576</v></c><c r="H144" s="9" t="s"><v>575</v></c><c r="I144" s="9" t="s"><v>1289</v></c><c r="J144" s="9" t="s"><v>574</v></c><c r="K144" s="9"/><c r="L144" s="9"/></row><row r="145" spans="1:12" s="10" customFormat="1" ht="12" x14ac:dyDescent="0.25"><c r="A145" s="20" t="str"><f t="shared" si="2"/><v>Exported electricity (cable)</v></c><c r="B145" s="9" t="s"><v>573</v></c><c r="C145" s="9" t="s"><v>572</v></c><c r="D145" s="9" t="s"><v>1081</v></c><c r="E145" s="9"/><c r="F145" s="45" t="s"><v>571</v></c><c r="G145" s="9" t="s"><v>570</v></c><c r="H145" s="9" t="s"><v>569</v></c><c r="I145" s="9" t="s"><v>1290</v></c><c r="J145" s="9" t="s"><v>568</v></c><c r="K145" s="9"/><c r="L145" s="9"/></row><row r="146" spans="1:12" s="10" customFormat="1" ht="13.5" x14ac:dyDescent="0.25"><c r="A146" s="20" t="str"><f t="shared" si="2"/><v>CO2 EMISSIONS</v></c><c r="B146" s="9" t="s"><v>567</v></c><c r="C146" s="9" t="s"><v>566</v></c><c r="D146" s="9" t="s"><v>1082</v></c><c r="E146" s="9"/><c r="F146" s="45" t="s"><v>565</v></c><c r="G146" s="9" t="s"><v>1392</v></c><c r="H146" s="9" t="s"><v>564</v></c><c r="I146" s="9" t="s"><v>1291</v></c><c r="J146" s="9" t="s"><v>563</v></c><c r="K146" s="9"/><c r="L146" s="9"/></row><row r="147" spans="1:12" s="10" customFormat="1" ht="13.5" x14ac:dyDescent="0.25"><c r="A147" s="20" t="str"><f t="shared" si="2"/><v>CO2 EMISSIONS FROM PRODUCTION</v></c><c r="B147" s="9" t="s"><v>562</v></c><c r="C147" s="9" t="s"><v>561</v></c><c r="D147" s="9" t="s"><v>1083</v></c><c r="E147" s="9"/><c r="F147" s="45" t="s"><v>560</v></c><c r="G147" s="9" t="s"><v>1393</v></c><c r="H147" s="9" t="s"><v>559</v></c><c r="I147" s="9" t="s"><v>1292</v></c><c r="J147" s="9" t="s"><v>558</v></c><c r="K147" s="9"/><c r="L147" s="9"/></row><row r="148" spans="1:12" s="10" customFormat="1" ht="13.5" x14ac:dyDescent="0.25"><c r="A148" s="20" t="str"><f t="shared" si="2"/><v>CO2 EMISSIONS FROM FINAL USE</v></c><c r="B148" s="9" t="s"><v>557</v></c><c r="C148" s="9" t="s"><v>556</v></c><c r="D148" s="9" t="s"><v>1084</v></c><c r="E148" s="9"/><c r="F148" s="45" t="s"><v>555</v></c><c r="G148" s="9" t="s"><v>1394</v></c><c r="H148" s="9" t="s"><v>554</v></c><c r="I148" s="9" t="s"><v>1293</v></c><c r="J148" s="9" t="s"><v>553</v></c><c r="K148" s="9"/><c r="L148" s="9"/></row><row r="149" spans="1:12" s="10" customFormat="1" ht="13.5" x14ac:dyDescent="0.25"><c r="A149" s="20" t="str"><f t="shared" si="2"/><v>CO2 EMISSION FACTORS</v></c><c r="B149" s="9" t="s"><v>552</v></c><c r="C149" s="9" t="s"><v>551</v></c><c r="D149" s="9" t="s"><v>1085</v></c><c r="E149" s="9"/><c r="F149" s="45" t="s"><v>550</v></c><c r="G149" s="9" t="s"><v>1395</v></c><c r="H149" s="9" t="s"><v>549</v></c><c r="I149" s="9" t="s"><v>1294</v></c><c r="J149" s="9" t="s"><v>548</v></c><c r="K149" s="9"/><c r="L149" s="9"/></row><row r="150" spans="1:12" s="10" customFormat="1" ht="36" x14ac:dyDescent="0.25"><c r="A150" s="20" t="str"><f t="shared" si="2"/><v>CO2 emissions from ETS installations included in the calculations for final use of energy</v></c><c r="B150" s="9" t="s"><v>547</v></c><c r="C150" s="9" t="s"><v>546</v></c><c r="D150" s="9" t="s"><v>1086</v></c><c r="E150" s="9"/><c r="F150" s="45" t="s"><v>545</v></c><c r="G150" s="9" t="s"><v>1396</v></c><c r="H150" s="9" t="s"><v>544</v></c><c r="I150" s="9" t="s"><v>1295</v></c><c r="J150" s="9" t="s"><v>543</v></c><c r="K150" s="9"/><c r="L150" s="9"/></row><row r="151" spans="1:12" s="10" customFormat="1" ht="36" x14ac:dyDescent="0.25"><c r="A151" s="20" t="str"><f t="shared" si="2"/><v>CO2 emissions from ETS installations included in the calculations for secondary energy production</v></c><c r="B151" s="9" t="s"><v>542</v></c><c r="C151" s="9" t="s"><v>541</v></c><c r="D151" s="9" t="s"><v>1087</v></c><c r="E151" s="9"/><c r="F151" s="45" t="s"><v>540</v></c><c r="G151" s="9" t="s"><v>1397</v></c><c r="H151" s="9" t="s"><v>539</v></c><c r="I151" s="9" t="s"><v>1296</v></c><c r="J151" s="9" t="s"><v>538</v></c><c r="K151" s="9"/><c r="L151" s="9"/></row><row r="152" spans="1:12" s="10" customFormat="1" ht="24" x14ac:dyDescent="0.25"><c r="A152" s="20" t="str"><f t="shared" si="2"/><v>RESULTS OF EMISSION INVENTORY</v></c><c r="B152" s="9" t="s"><v>852</v></c><c r="C152" s="9" t="s"><v>853</v></c><c r="D152" s="9" t="s"><v>1088</v></c><c r="E152" s="9"/><c r="F152" s="45" t="s"><v>956</v></c><c r="G152" s="9" t="s"><v>1398</v></c><c r="H152" s="9" t="s"><v>1155</v></c><c r="I152" s="9" t="s"><v>1297</v></c><c r="J152" s="212"/><c r="K152" s="9"/><c r="L152" s="9"/></row><row r="153" spans="1:12" s="10" customFormat="1" ht="24" x14ac:dyDescent="0.25"><c r="A153" s="20" t="str"><f t="shared" si="2"/><v xml:space="preserve">Go to the next sheet dedicated to your Emission Inventory in 2020 </v></c><c r="B153" s="9" t="s"><v>921</v></c><c r="C153" s="9" t="s"><v>922</v></c><c r="D153" s="9" t="s"><v>1089</v></c><c r="E153" s="9"/><c r="F153" s="45" t="s"><v>957</v></c><c r="G153" s="9" t="s"><v>1399</v></c><c r="H153" s="9" t="s"><v>1156</v></c><c r="I153" s="9" t="s"><v>1298</v></c><c r="J153" s="212"/><c r="K153" s="9"/><c r="L153" s="9"/></row><row r="154" spans="1:12" s="10" customFormat="1" ht="36" x14ac:dyDescent="0.25"><c r="A154" s="20" t="str"><f t="shared" si="2"/><v>PLAN EMISSION INVENTORY IN 2020 (implementing sustainable energy actions)</v></c><c r="B154" s="9" t="s"><v>867</v></c><c r="C154" s="9" t="s"><v>868</v></c><c r="D154" s="9" t="s"><v>1090</v></c><c r="E154" s="9"/><c r="F154" s="45" t="s"><v>958</v></c><c r="G154" s="9" t="s"><v>1400</v></c><c r="H154" s="9" t="s"><v>1157</v></c><c r="I154" s="9" t="s"><v>1299</v></c><c r="J154" s="212"/><c r="K154" s="9"/><c r="L154" s="9"/></row><row r="155" spans="1:12" s="10" customFormat="1" ht="24" x14ac:dyDescent="0.25"><c r="A155" s="20" t="str"><f t="shared" si="2"/><v xml:space="preserve">Go to the next sheet dedicated to your Island Sustainable Energy Action Plan </v></c><c r="B155" s="9" t="s"><v>923</v></c><c r="C155" s="9" t="s"><v>924</v></c><c r="D155" s="9" t="s"><v>1091</v></c><c r="E155" s="9"/><c r="F155" s="45" t="s"><v>959</v></c><c r="G155" s="9" t="s"><v>1401</v></c><c r="H155" s="9" t="s"><v>1158</v></c><c r="I155" s="9" t="s"><v>1300</v></c><c r="J155" s="212"/><c r="K155" s="9"/><c r="L155" s="9"/></row><row r="156" spans="1:12" s="10" customFormat="1" ht="24" x14ac:dyDescent="0.25"><c r="A156" s="20" t="str"><f t="shared" si="2"/><v>TITLE OF ISLAND SUSTAINABLE ENERGY ACTION PLAN</v></c><c r="B156" s="9" t="s"><v>855</v></c><c r="C156" s="9" t="s"><v>856</v></c><c r="D156" s="9" t="s"><v>1092</v></c><c r="E156" s="9"/><c r="F156" s="45" t="s"><v>960</v></c><c r="G156" s="9" t="s"><v>1402</v></c><c r="H156" s="9" t="s"><v>1159</v></c><c r="I156" s="9" t="s"><v>1301</v></c><c r="J156" s="9" t="s"><v>857</v></c><c r="K156" s="9"/><c r="L156" s="9"/></row><row r="157" spans="1:12" s="10" customFormat="1" ht="12" x14ac:dyDescent="0.25"><c r="A157" s="20" t="str"><f t="shared" si="2"/><v>Date of formal approval</v></c><c r="B157" s="9" t="s"><v>2</v></c><c r="C157" s="9" t="s"><v>120</v></c><c r="D157" s="9" t="s"><v>1093</v></c><c r="E157" s="9"/><c r="F157" s="45" t="s"><v>306</v></c><c r="G157" s="9" t="s"><v>1403</v></c><c r="H157" s="9" t="s"><v>183</v></c><c r="I157" s="9" t="s"><v>1302</v></c><c r="J157" s="9" t="s"><v>243</v></c><c r="K157" s="9"/><c r="L157" s="9"/></row><row r="158" spans="1:12" s="10" customFormat="1" ht="12" x14ac:dyDescent="0.25"><c r="A158" s="20" t="str"><f t="shared" si="2"/><v>Authority approving the plan</v></c><c r="B158" s="9" t="s"><v>3</v></c><c r="C158" s="9" t="s"><v>121</v></c><c r="D158" s="9" t="s"><v>1094</v></c><c r="E158" s="9"/><c r="F158" s="45" t="s"><v>307</v></c><c r="G158" s="9" t="s"><v>1404</v></c><c r="H158" s="9" t="s"><v>184</v></c><c r="I158" s="9" t="s"><v>1303</v></c><c r="J158" s="9" t="s"><v>244</v></c><c r="K158" s="9"/><c r="L158" s="9"/></row><row r="159" spans="1:12" s="10" customFormat="1" ht="24" x14ac:dyDescent="0.25"><c r="A159" s="20" t="str"><f t="shared" si="2"/><v>KEY ELEMENTS OF ISLAND SUSTAINABLE ENERGY ACTION PLAN</v></c><c r="B159" s="9" t="s"><v>858</v></c><c r="C159" s="9" t="s"><v>859</v></c><c r="D159" s="9" t="s"><v>1095</v></c><c r="E159" s="9"/><c r="F159" s="45" t="s"><v>961</v></c><c r="G159" s="9" t="s"><v>1405</v></c><c r="H159" s="9" t="s"><v>1160</v></c><c r="I159" s="9" t="s"><v>1304</v></c><c r="J159" s="9" t="s"><v>860</v></c><c r="K159" s="9"/><c r="L159" s="9"/></row><row r="160" spans="1:12" s="10" customFormat="1" ht="12" x14ac:dyDescent="0.25"><c r="A160" s="20" t="str"><f t="shared" si="2"/><v>SECTORS AND FIELDS OF ACTION</v></c><c r="B160" s="9" t="s"><v>103</v></c><c r="C160" s="9" t="s"><v>124</v></c><c r="D160" s="9" t="s"><v>1096</v></c><c r="E160" s="9"/><c r="F160" s="45" t="s"><v>309</v></c><c r="G160" s="9" t="s"><v>1406</v></c><c r="H160" s="9" t="s"><v>186</v></c><c r="I160" s="9" t="s"><v>1305</v></c><c r="J160" s="9" t="s"><v>246</v></c><c r="K160" s="9"/><c r="L160" s="9"/></row><row r="161" spans="1:12" s="10" customFormat="1" ht="36" x14ac:dyDescent="0.25"><c r="A161" s="20" t="str"><f t="shared" si="2"/><v>ACTIONS
(one line per action - insert lines if necessary; exclude ETS actions)</v></c><c r="B161" s="9" t="s"><v>104</v></c><c r="C161" s="9" t="s"><v>125</v></c><c r="D161" s="9" t="s"><v>1097</v></c><c r="E161" s="9"/><c r="F161" s="45" t="s"><v>310</v></c><c r="G161" s="9" t="s"><v>1407</v></c><c r="H161" s="9" t="s"><v>187</v></c><c r="I161" s="9" t="s"><v>1306</v></c><c r="J161" s="9" t="s"><v>247</v></c><c r="K161" s="9"/><c r="L161" s="9"/></row><row r="162" spans="1:12" s="10" customFormat="1" ht="12" x14ac:dyDescent="0.25"><c r="A162" s="20" t="str"><f t="shared" si="2"/><v>RESPONSIBLE FOR IMPLEMENTATION</v></c><c r="B162" s="9" t="s"><v>105</v></c><c r="C162" s="9" t="s"><v>126</v></c><c r="D162" s="9" t="s"><v>1098</v></c><c r="E162" s="9"/><c r="F162" s="45" t="s"><v>311</v></c><c r="G162" s="9" t="s"><v>153</v></c><c r="H162" s="9" t="s"><v>188</v></c><c r="I162" s="9" t="s"><v>1307</v></c><c r="J162" s="9" t="s"><v>248</v></c><c r="K162" s="9"/><c r="L162" s="9"/></row><row r="163" spans="1:12" s="10" customFormat="1" ht="12" x14ac:dyDescent="0.25"><c r="A163" s="20" t="str"><f t="shared" si="2"/><v>IMPLEMENTATION SCHEDULE</v></c><c r="B163" s="9" t="s"><v>106</v></c><c r="C163" s="9" t="s"><v>127</v></c><c r="D163" s="9" t="s"><v>1099</v></c><c r="E163" s="9"/><c r="F163" s="45" t="s"><v>312</v></c><c r="G163" s="9" t="s"><v>154</v></c><c r="H163" s="9" t="s"><v>189</v></c><c r="I163" s="9" t="s"><v>1308</v></c><c r="J163" s="9" t="s"><v>249</v></c><c r="K163" s="9"/><c r="L163" s="9"/></row><row r="164" spans="1:12" s="10" customFormat="1" ht="12" x14ac:dyDescent="0.25"><c r="A164" s="20" t="str"><f t="shared" si="2"/><v>Starting year</v></c><c r="B164" s="9" t="s"><v>94</v></c><c r="C164" s="9" t="s"><v>128</v></c><c r="D164" s="9" t="s"><v>1100</v></c><c r="E164" s="9"/><c r="F164" s="45" t="s"><v>313</v></c><c r="G164" s="9" t="s"><v>155</v></c><c r="H164" s="9" t="s"><v>190</v></c><c r="I164" s="9" t="s"><v>1309</v></c><c r="J164" s="9" t="s"><v>250</v></c><c r="K164" s="9"/><c r="L164" s="9"/></row><row r="165" spans="1:12" s="10" customFormat="1" ht="12" x14ac:dyDescent="0.25"><c r="A165" s="20" t="str"><f t="shared" si="2"/><v>Ending year</v></c><c r="B165" s="9" t="s"><v>95</v></c><c r="C165" s="9" t="s"><v>129</v></c><c r="D165" s="9" t="s"><v>1101</v></c><c r="E165" s="9"/><c r="F165" s="45" t="s"><v>314</v></c><c r="G165" s="9" t="s"><v>156</v></c><c r="H165" s="9" t="s"><v>191</v></c><c r="I165" s="9" t="s"><v>1310</v></c><c r="J165" s="9" t="s"><v>251</v></c><c r="K165" s="9"/><c r="L165" s="9"/></row><row r="166" spans="1:12" s="10" customFormat="1" ht="24" x14ac:dyDescent="0.25"><c r="A166" s="20" t="str"><f t="shared" si="2"/><v>ESTIMATED INVESTMENT COSTS [euro]</v></c><c r="B166" s="9" t="s"><v>107</v></c><c r="C166" s="9" t="s"><v>130</v></c><c r="D166" s="9" t="s"><v>1102</v></c><c r="E166" s="9"/><c r="F166" s="45" t="s"><v>315</v></c><c r="G166" s="9" t="s"><v>1346</v></c><c r="H166" s="9" t="s"><v>192</v></c><c r="I166" s="9" t="s"><v>1311</v></c><c r="J166" s="9" t="s"><v>252</v></c><c r="K166" s="9"/><c r="L166" s="9"/></row><row r="167" spans="1:12" s="10" customFormat="1" ht="24" x14ac:dyDescent="0.25"><c r="A167" s="20" t="str"><f t="shared" si="2"/><v>EXPECTED ENERGY SAVINGS [MWh/year]</v></c><c r="B167" s="9" t="s"><v>108</v></c><c r="C167" s="9" t="s"><v>131</v></c><c r="D167" s="9" t="s"><v>1103</v></c><c r="E167" s="9"/><c r="F167" s="45" t="s"><v>316</v></c><c r="G167" s="9" t="s"><v>1408</v></c><c r="H167" s="9" t="s"><v>193</v></c><c r="I167" s="9" t="s"><v>1312</v></c><c r="J167" s="9" t="s"><v>253</v></c><c r="K167" s="9"/><c r="L167" s="9"/></row><row r="168" spans="1:12" s="10" customFormat="1" ht="24" x14ac:dyDescent="0.25"><c r="A168" s="20" t="str"><f t="shared" si="2"/><v>EXPECTED RENEWABLE ENERGY PRODUCTION [MWh/year]</v></c><c r="B168" s="9" t="s"><v>109</v></c><c r="C168" s="9" t="s"><v>132</v></c><c r="D168" s="9" t="s"><v>1104</v></c><c r="E168" s="9"/><c r="F168" s="45" t="s"><v>317</v></c><c r="G168" s="9" t="s"><v>1409</v></c><c r="H168" s="9" t="s"><v>194</v></c><c r="I168" s="9" t="s"><v>1313</v></c><c r="J168" s="9" t="s"><v>254</v></c><c r="K168" s="9"/><c r="L168" s="9"/></row><row r="169" spans="1:12" s="10" customFormat="1" ht="13.5" x14ac:dyDescent="0.25"><c r="A169" s="20" t="str"><f t="shared" si="2"/><v>EXPECTED CO2 REDUCTION [ton/year]</v></c><c r="B169" s="9" t="s"><v>110</v></c><c r="C169" s="9" t="s"><v>133</v></c><c r="D169" s="9" t="s"><v>1105</v></c><c r="E169" s="9"/><c r="F169" s="45" t="s"><v>318</v></c><c r="G169" s="9" t="s"><v>1410</v></c><c r="H169" s="9" t="s"><v>195</v></c><c r="I169" s="9" t="s"><v>1314</v></c><c r="J169" s="9" t="s"><v>255</v></c><c r="K169" s="9"/><c r="L169" s="9"/></row><row r="170" spans="1:12" s="10" customFormat="1" ht="24" x14ac:dyDescent="0.25"><c r="A170" s="20" t="str"><f t="shared" si="2"/><v>ENERGY SAVINGS TARGET IN 2020 [MWh/year]</v></c><c r="B170" s="9" t="s"><v>111</v></c><c r="C170" s="9" t="s"><v>134</v></c><c r="D170" s="9" t="s"><v>1106</v></c><c r="E170" s="9"/><c r="F170" s="45" t="s"><v>371</v></c><c r="G170" s="9" t="s"><v>1411</v></c><c r="H170" s="9" t="s"><v>196</v></c><c r="I170" s="9" t="s"><v>1315</v></c><c r="J170" s="9" t="s"><v>256</v></c><c r="K170" s="9"/><c r="L170" s="9"/></row><row r="171" spans="1:12" s="10" customFormat="1" ht="24" x14ac:dyDescent="0.25"><c r="A171" s="20" t="str"><f t="shared" si="2"/><v>RENEWABLE ENERGY PRODUCTION TARGET IN 2020 [MWh/year]</v></c><c r="B171" s="9" t="s"><v>112</v></c><c r="C171" s="9" t="s"><v>135</v></c><c r="D171" s="9" t="s"><v>1107</v></c><c r="E171" s="9"/><c r="F171" s="45" t="s"><v>369</v></c><c r="G171" s="9" t="s"><v>1412</v></c><c r="H171" s="9" t="s"><v>197</v></c><c r="I171" s="9" t="s"><v>1316</v></c><c r="J171" s="9" t="s"><v>257</v></c><c r="K171" s="9"/><c r="L171" s="9"/></row><row r="172" spans="1:12" s="10" customFormat="1" ht="25.5" x14ac:dyDescent="0.25"><c r="A172" s="20" t="str"><f t="shared" si="2"/><v>CO2 REDUCTION TARGET IN 2020 [ton/year]</v></c><c r="B172" s="9" t="s"><v>113</v></c><c r="C172" s="9" t="s"><v>136</v></c><c r="D172" s="9" t="s"><v>1108</v></c><c r="E172" s="9"/><c r="F172" s="45" t="s"><v>370</v></c><c r="G172" s="9" t="s"><v>1413</v></c><c r="H172" s="9" t="s"><v>198</v></c><c r="I172" s="9" t="s"><v>1317</v></c><c r="J172" s="9" t="s"><v>258</v></c><c r="K172" s="9"/><c r="L172" s="9"/></row><row r="173" spans="1:12" s="10" customFormat="1" ht="24" x14ac:dyDescent="0.25"><c r="A173" s="20" t="str"><f t="shared" si="2"/><v>SECONDARY ENERGY PRODUCTION AND ENERGY FLUXES</v></c><c r="B173" s="9" t="s"><v>85</v></c><c r="C173" s="9" t="s"><v>86</v></c><c r="D173" s="9" t="s"><v>1057</v></c><c r="E173" s="9"/><c r="F173" s="45" t="s"><v>340</v></c><c r="G173" s="9" t="s"><v>1414</v></c><c r="H173" s="9" t="s"><v>214</v></c><c r="I173" s="9" t="s"><v>1318</v></c><c r="J173" s="9" t="s"><v>275</v></c><c r="K173" s="9"/><c r="L173" s="9"/></row><row r="174" spans="1:12" s="10" customFormat="1" ht="12" x14ac:dyDescent="0.25"><c r="A174" s="20" t="str"><f t="shared" si="2"/><v>Electricity (non-renewable)</v></c><c r="B174" s="9" t="s"><v>97</v></c><c r="C174" s="9" t="s"><v>100</v></c><c r="D174" s="9"/><c r="E174" s="9"/><c r="F174" s="45" t="s"><v>341</v></c><c r="G174" s="9" t="s"><v>1465</v></c><c r="H174" s="9" t="s"><v>215</v></c><c r="I174" s="9"/><c r="J174" s="9" t="s"><v>276</v></c><c r="K174" s="9"/><c r="L174" s="9"/></row><row r="175" spans="1:12" s="10" customFormat="1" ht="12" x14ac:dyDescent="0.25"><c r="A175" s="20" t="str"><f t="shared" si="2"/><v>Heat (non-renewable)</v></c><c r="B175" s="9" t="s"><v>98</v></c><c r="C175" s="9" t="s"><v>101</v></c><c r="D175" s="9"/><c r="E175" s="9"/><c r="F175" s="45" t="s"><v>342</v></c><c r="G175" s="9" t="s"><v>1466</v></c><c r="H175" s="9" t="s"><v>216</v></c><c r="I175" s="9"/><c r="J175" s="9" t="s"><v>277</v></c><c r="K175" s="9"/><c r="L175" s="9"/></row><row r="176" spans="1:12" s="10" customFormat="1" ht="12" x14ac:dyDescent="0.25"><c r="A176" s="20" t="str"><f t="shared" si="2"/><v>Cold (non-renewable)</v></c><c r="B176" s="9" t="s"><v>99</v></c><c r="C176" s="9" t="s"><v>102</v></c><c r="D176" s="9"/><c r="E176" s="9"/><c r="F176" s="45" t="s"><v>343</v></c><c r="G176" s="9" t="s"><v>1467</v></c><c r="H176" s="9" t="s"><v>217</v></c><c r="I176" s="9"/><c r="J176" s="9" t="s"><v>278</v></c><c r="K176" s="9"/><c r="L176" s="9"/></row><row r="177" spans="1:12" s="10" customFormat="1" ht="12" x14ac:dyDescent="0.25"><c r="A177" s="20" t="str"><f t="shared" si="2"/><v>Hydro</v></c><c r="B177" s="9" t="s"><v>71</v></c><c r="C177" s="9" t="s"><v>72</v></c><c r="D177" s="9"/><c r="E177" s="9"/><c r="F177" s="45" t="s"><v>344</v></c><c r="G177" s="9" t="s"><v>168</v></c><c r="H177" s="9" t="s"><v>71</v></c><c r="I177" s="9"/><c r="J177" s="9" t="s"><v>279</v></c><c r="K177" s="9"/><c r="L177" s="9"/></row><row r="178" spans="1:12" s="10" customFormat="1" ht="12" x14ac:dyDescent="0.25"><c r="A178" s="20" t="str"><f t="shared" si="2"/><v>Wind</v></c><c r="B178" s="9" t="s"><v>73</v></c><c r="C178" s="9" t="s"><v>74</v></c><c r="D178" s="9"/><c r="E178" s="9"/><c r="F178" s="45" t="s"><v>345</v></c><c r="G178" s="9" t="s"><v>169</v></c><c r="H178" s="9" t="s"><v>218</v></c><c r="I178" s="9"/><c r="J178" s="9" t="s"><v>280</v></c><c r="K178" s="9"/><c r="L178" s="9"/></row><row r="179" spans="1:12" s="10" customFormat="1" ht="12" x14ac:dyDescent="0.25"><c r="A179" s="20" t="str"><f t="shared" si="2"/><v>Solar</v></c><c r="B179" s="9" t="s"><v>75</v></c><c r="C179" s="9" t="s"><v>75</v></c><c r="D179" s="9"/><c r="E179" s="9"/><c r="F179" s="45" t="s"><v>346</v></c><c r="G179" s="9" t="s"><v>170</v></c><c r="H179" s="9" t="s"><v>75</v></c><c r="I179" s="9"/><c r="J179" s="9" t="s"><v>281</v></c><c r="K179" s="9"/><c r="L179" s="9"/></row><row r="180" spans="1:12" s="10" customFormat="1" ht="12" x14ac:dyDescent="0.25"><c r="A180" s="20" t="str"><f t="shared" si="2"/><v>Solar (Solar thermal - high temp.)</v></c><c r="B180" s="9" t="s"><v>1485</v></c><c r="C180" s="9" t="s"><v>77</v></c><c r="D180" s="9"/><c r="E180" s="9"/><c r="F180" s="45" t="s"><v>1486</v></c><c r="G180" s="9" t="s"><v>171</v></c><c r="H180" s="9" t="s"><v>219</v></c><c r="I180" s="9"/><c r="J180" s="9" t="s"><v>282</v></c><c r="K180" s="9"/><c r="L180" s="9"/></row><row r="181" spans="1:12" s="10" customFormat="1" ht="12" x14ac:dyDescent="0.25"><c r="A181" s="20" t="str"><f t="shared" si="2"/><v>Wind - Hydro</v></c><c r="B181" s="9" t="s"><v>1483</v></c><c r="C181" s="9" t="s"><v>79</v></c><c r="D181" s="9"/><c r="E181" s="9"/><c r="F181" s="45" t="s"><v>1484</v></c><c r="G181" s="9" t="s"><v>1468</v></c><c r="H181" s="9" t="s"><v>78</v></c><c r="I181" s="9"/><c r="J181" s="9" t="s"><v>283</v></c><c r="K181" s="9"/><c r="L181" s="9"/></row><row r="182" spans="1:12" s="10" customFormat="1" ht="12" x14ac:dyDescent="0.25"><c r="A182" s="20" t="str"><f t="shared" si="2"/><v>Biomass</v></c><c r="B182" s="9" t="s"><v>80</v></c><c r="C182" s="9" t="s"><v>81</v></c><c r="D182" s="9"/><c r="E182" s="9"/><c r="F182" s="45" t="s"><v>349</v></c><c r="G182" s="9" t="s"><v>393</v></c><c r="H182" s="9" t="s"><v>220</v></c><c r="I182" s="9"/><c r="J182" s="9" t="s"><v>80</v></c><c r="K182" s="9"/><c r="L182" s="9"/></row><row r="183" spans="1:12" s="10" customFormat="1" ht="12" x14ac:dyDescent="0.25"><c r="A183" s="20" t="str"><f t="shared" si="2"/><v>Urban waste</v></c><c r="B183" s="9" t="s"><v>82</v></c><c r="C183" s="9" t="s"><v>83</v></c><c r="D183" s="9"/><c r="E183" s="9"/><c r="F183" s="45" t="s"><v>350</v></c><c r="G183" s="9" t="s"><v>172</v></c><c r="H183" s="9" t="s"><v>221</v></c><c r="I183" s="9"/><c r="J183" s="9" t="s"><v>284</v></c><c r="K183" s="9"/><c r="L183" s="9"/></row><row r="184" spans="1:12" s="10" customFormat="1" ht="12" x14ac:dyDescent="0.25"><c r="A184" s="20" t="str"><f t="shared" si="2"/><v>Storage</v></c><c r="B184" s="9" t="s"><v>87</v></c><c r="C184" s="9" t="s"><v>88</v></c><c r="D184" s="9"/><c r="E184" s="9"/><c r="F184" s="45" t="s"><v>351</v></c><c r="G184" s="9" t="s"><v>173</v></c><c r="H184" s="9" t="s"><v>87</v></c><c r="I184" s="9"/><c r="J184" s="9" t="s"><v>285</v></c><c r="K184" s="9"/><c r="L184" s="9"/></row><row r="185" spans="1:12" s="10" customFormat="1" ht="12" x14ac:dyDescent="0.25"><c r="A185" s="20" t="str"><f t="shared" si="2"/><v>External connection</v></c><c r="B185" s="9" t="s"><v>89</v></c><c r="C185" s="9" t="s"><v>90</v></c><c r="D185" s="9"/><c r="E185" s="9"/><c r="F185" s="45" t="s"><v>352</v></c><c r="G185" s="9" t="s"><v>174</v></c><c r="H185" s="9" t="s"><v>222</v></c><c r="I185" s="9"/><c r="J185" s="9" t="s"><v>286</v></c><c r="K185" s="9"/><c r="L185" s="9"/></row><row r="186" spans="1:12" s="10" customFormat="1" ht="12" x14ac:dyDescent="0.25"><c r="A186" s="20" t="str"><f t="shared" si="2"/><v>Distribution losses and self-consumption</v></c><c r="B186" s="9" t="s"><v>91</v></c><c r="C186" s="9" t="s"><v>92</v></c><c r="D186" s="9"/><c r="E186" s="9"/><c r="F186" s="45" t="s"><v>353</v></c><c r="G186" s="9" t="s"><v>394</v></c><c r="H186" s="9" t="s"><v>223</v></c><c r="I186" s="9"/><c r="J186" s="9" t="s"><v>287</v></c><c r="K186" s="9"/><c r="L186" s="9"/></row><row r="187" spans="1:12" s="10" customFormat="1" ht="12" x14ac:dyDescent="0.25"><c r="A187" s="20" t="str"><f t="shared" si="2"/><v>LAND USE PLANNING</v></c><c r="B187" s="9" t="s"><v>114</v></c><c r="C187" s="9" t="s"><v>137</v></c><c r="D187" s="9" t="s"><v>1109</v></c><c r="E187" s="9"/><c r="F187" s="45" t="s"><v>354</v></c><c r="G187" s="9" t="s"><v>1415</v></c><c r="H187" s="9" t="s"><v>225</v></c><c r="I187" s="9" t="s"><v>1319</v></c><c r="J187" s="9" t="s"><v>288</v></c><c r="K187" s="9"/><c r="L187" s="9"/></row><row r="188" spans="1:12" s="10" customFormat="1" ht="12" customHeight="1" x14ac:dyDescent="0.25"><c r="A188" s="20" t="str"><f t="shared" si="2"/><v>Regional and local strategic planning</v></c><c r="B188" s="9" t="s"><v>115</v></c><c r="C188" s="9" t="s"><v>142</v></c><c r="D188" s="9" t="s"><v>1110</v></c><c r="E188" s="9"/><c r="F188" s="45" t="s"><v>355</v></c><c r="G188" s="9" t="s"><v>395</v></c><c r="H188" s="9" t="s"><v>226</v></c><c r="I188" s="9" t="s"><v>1320</v></c><c r="J188" s="9" t="s"><v>289</v></c><c r="K188" s="9"/><c r="L188" s="9"/></row><row r="189" spans="1:12" s="10" customFormat="1" ht="12" x14ac:dyDescent="0.25"><c r="A189" s="20" t="str"><f t="shared" si="2"/><v>Transports and mobility planning</v></c><c r="B189" s="9" t="s"><v>116</v></c><c r="C189" s="9" t="s"><v>143</v></c><c r="D189" s="9" t="s"><v>1111</v></c><c r="E189" s="9"/><c r="F189" s="45" t="s"><v>356</v></c><c r="G189" s="9" t="s"><v>175</v></c><c r="H189" s="9" t="s"><v>227</v></c><c r="I189" s="9" t="s"><v>1321</v></c><c r="J189" s="9" t="s"><v>381</v></c><c r="K189" s="9"/><c r="L189" s="9"/></row><row r="190" spans="1:12" s="10" customFormat="1" ht="12" x14ac:dyDescent="0.25"><c r="A190" s="20" t="str"><f t="shared" si="2"/><v>Energy infrastructures planning</v></c><c r="B190" s="9" t="s"><v>373</v></c><c r="C190" s="9" t="s"><v>964</v></c><c r="D190" s="9" t="s"><v>1112</v></c><c r="E190" s="9"/><c r="F190" s="45" t="s"><v>400</v></c><c r="G190" s="45" t="s"><v>1416</v></c><c r="H190" s="9" t="s"><v>1161</v></c><c r="I190" s="9" t="s"><v>1322</v></c><c r="J190" s="9" t="s"><v>382</v></c><c r="K190" s="9"/><c r="L190" s="9"/></row><row r="191" spans="1:12" s="10" customFormat="1" ht="24" x14ac:dyDescent="0.25"><c r="A191" s="20" t="str"><f t="shared" si="2"/><v>Renewable energy land use planning</v></c><c r="B191" s="9" t="s"><v>374</v></c><c r="C191" s="9" t="s"><v>375</v></c><c r="D191" s="9" t="s"><v>1113</v></c><c r="E191" s="9"/><c r="F191" s="45" t="s"><v>401</v></c><c r="G191" s="9" t="s"><v>396</v></c><c r="H191" s="9" t="s"><v>1162</v></c><c r="I191" s="9" t="s"><v>1323</v></c><c r="J191" s="9" t="s"><v>383</v></c><c r="K191" s="9"/><c r="L191" s="9"/></row><row r="192" spans="1:12" s="10" customFormat="1" ht="12" x14ac:dyDescent="0.25"><c r="A192" s="20" t="str"><f t="shared" si="2"/><v>PUBLIC PROCUREMENT OF PRODUCTS AND SERVICES</v></c><c r="B192" s="9" t="s"><v>117</v></c><c r="C192" s="9" t="s"><v>138</v></c><c r="D192" s="9" t="s"><v>1114</v></c><c r="E192" s="9"/><c r="F192" s="45" t="s"><v>357</v></c><c r="G192" s="9" t="s"><v>1417</v></c><c r="H192" s="9" t="s"><v>228</v></c><c r="I192" s="9" t="s"><v>1324</v></c><c r="J192" s="9" t="s"><v>290</v></c><c r="K192" s="9"/><c r="L192" s="9"/></row><row r="193" spans="1:12" s="10" customFormat="1" ht="12" x14ac:dyDescent="0.25"><c r="A193" s="20" t="str"><f t="shared" si="2"/><v>Energy efficiency requirements/standards</v></c><c r="B193" s="9" t="s"><v>5</v></c><c r="C193" s="9" t="s"><v>144</v></c><c r="D193" s="9" t="s"><v>1115</v></c><c r="E193" s="9"/><c r="F193" s="45" t="s"><v>358</v></c><c r="G193" s="9" t="s"><v>1347</v></c><c r="H193" s="9" t="s"><v>405</v></c><c r="I193" s="9" t="s"><v>1325</v></c><c r="J193" s="9" t="s"><v>291</v></c><c r="K193" s="9"/><c r="L193" s="9"/></row><row r="194" spans="1:12" s="10" customFormat="1" ht="12" x14ac:dyDescent="0.25"><c r="A194" s="20" t="str"><f t="shared" si="2"/><v>Renewable energy requirements/standards</v></c><c r="B194" s="9" t="s"><v>6</v></c><c r="C194" s="9" t="s"><v>145</v></c><c r="D194" s="9" t="s"><v>1116</v></c><c r="E194" s="9"/><c r="F194" s="45" t="s"><v>359</v></c><c r="G194" s="9" t="s"><v>1418</v></c><c r="H194" s="9" t="s"><v>229</v></c><c r="I194" s="9" t="s"><v>1326</v></c><c r="J194" s="9" t="s"><v>292</v></c><c r="K194" s="9"/><c r="L194" s="9"/></row><row r="195" spans="1:12" s="10" customFormat="1" ht="12" x14ac:dyDescent="0.25"><c r="A195" s="20" t="str"><f t="shared" si="2"/><v>CITIZENS AND STAKEHOLDERS</v></c><c r="B195" s="9" t="s"><v>140</v></c><c r="C195" s="9" t="s"><v>139</v></c><c r="D195" s="9" t="s"><v>1117</v></c><c r="E195" s="9"/><c r="F195" s="45" t="s"><v>360</v></c><c r="G195" s="9" t="s"><v>176</v></c><c r="H195" s="9" t="s"><v>230</v></c><c r="I195" s="9" t="s"><v>1327</v></c><c r="J195" s="9" t="s"><v>293</v></c><c r="K195" s="9"/><c r="L195" s="9"/></row><row r="196" spans="1:12" s="10" customFormat="1" ht="12" x14ac:dyDescent="0.25"><c r="A196" s="20" t="str"><f t="shared" si="2"/><v>Advisory services</v></c><c r="B196" s="9" t="s"><v>7</v></c><c r="C196" s="9" t="s"><v>146</v></c><c r="D196" s="9" t="s"><v>1118</v></c><c r="E196" s="9"/><c r="F196" s="45" t="s"><v>361</v></c><c r="G196" s="9" t="s"><v>177</v></c><c r="H196" s="9" t="s"><v>231</v></c><c r="I196" s="9" t="s"><v>1328</v></c><c r="J196" s="9" t="s"><v>294</v></c><c r="K196" s="9"/><c r="L196" s="9"/></row><row r="197" spans="1:12" s="10" customFormat="1" ht="12" x14ac:dyDescent="0.25"><c r="A197" s="20" t="str"><f t="shared" si="2"/><v>Financial support and grants</v></c><c r="B197" s="9" t="s"><v>8</v></c><c r="C197" s="9" t="s"><v>372</v></c><c r="D197" s="9" t="s"><v>1119</v></c><c r="E197" s="9"/><c r="F197" s="45" t="s"><v>362</v></c><c r="G197" s="9" t="s"><v>178</v></c><c r="H197" s="9" t="s"><v>232</v></c><c r="I197" s="9" t="s"><v>1329</v></c><c r="J197" s="9" t="s"><v>295</v></c><c r="K197" s="9"/><c r="L197" s="9"/></row><row r="198" spans="1:12" s="10" customFormat="1" ht="12" x14ac:dyDescent="0.25"><c r="A198" s="20" t="str"><f t="shared" si="2"/><v>Awareness raising and networking</v></c><c r="B198" s="9" t="s"><v>148</v></c><c r="C198" s="9" t="s"><v>147</v></c><c r="D198" s="9" t="s"><v>1120</v></c><c r="E198" s="9"/><c r="F198" s="45" t="s"><v>363</v></c><c r="G198" s="9" t="s"><v>179</v></c><c r="H198" s="9" t="s"><v>233</v></c><c r="I198" s="9" t="s"><v>1330</v></c><c r="J198" s="9" t="s"><v>296</v></c><c r="K198" s="9"/><c r="L198" s="9"/></row><row r="199" spans="1:12" s="10" customFormat="1" ht="12" x14ac:dyDescent="0.25"><c r="A199" s="20" t="str"><f t="shared" si="2"/><v>Training and education</v></c><c r="B199" s="9" t="s"><v>9</v></c><c r="C199" s="9" t="s"><v>149</v></c><c r="D199" s="9" t="s"><v>1121</v></c><c r="E199" s="9"/><c r="F199" s="45" t="s"><v>364</v></c><c r="G199" s="9" t="s"><v>397</v></c><c r="H199" s="9" t="s"><v>234</v></c><c r="I199" s="9" t="s"><v>1331</v></c><c r="J199" s="9" t="s"><v>297</v></c><c r="K199" s="9"/><c r="L199" s="9"/></row><row r="200" spans="1:12" s="10" customFormat="1" ht="12" x14ac:dyDescent="0.25"><c r="A200" s="20" t="str"><f t="shared" ref="A200:A212" si="3">IF($A$6=$B$6,B200,"")&amp;IF($A$6=$C$6,C200,"")&amp;IF($A$6=$D$6,D200,"")&amp;IF($A$6=$E$6,E200,"")&amp;IF($A$6=$F$6,F200,"")&amp;IF($A$6=$G$6,G200,"")&amp;IF($A$6=$H$6,H200,"")&amp;IF($A$6=$I$6,I200,"")&amp;IF($A$6=$J$6,J200,"")&amp;IF($A$6=$K$6,K200,"")&amp;IF($A$6=$L$6,L200,"")</f><v>Monitoring</v></c><c r="B200" s="9" t="s"><v>376</v></c><c r="C200" s="9" t="s"><v>377</v></c><c r="D200" s="9" t="s"><v>1122</v></c><c r="E200" s="9"/><c r="F200" s="45" t="s"><v>402</v></c><c r="G200" s="9" t="s"><v>398</v></c><c r="H200" s="9" t="s"><v>1163</v></c><c r="I200" s="9" t="s"><v>1332</v></c><c r="J200" s="9" t="s"><v>384</v></c><c r="K200" s="9"/><c r="L200" s="9"/></row><row r="201" spans="1:12" s="10" customFormat="1" ht="12" x14ac:dyDescent="0.25"><c r="A201" s="20" t="str"><f t="shared" si="3"/><v>Regulamentation</v></c><c r="B201" s="9" t="s"><v>378</v></c><c r="C201" s="9" t="s"><v>379</v></c><c r="D201" s="9" t="s"><v>378</v></c><c r="E201" s="9"/><c r="F201" s="45" t="s"><v>403</v></c><c r="G201" s="9" t="s"><v>399</v></c><c r="H201" s="9" t="s"><v>1164</v></c><c r="I201" s="9" t="s"><v>1333</v></c><c r="J201" s="9" t="s"><v>385</v></c><c r="K201" s="9"/><c r="L201" s="9"/></row><row r="202" spans="1:12" s="10" customFormat="1" ht="12" x14ac:dyDescent="0.25"><c r="A202" s="20" t="str"><f t="shared" si="3"/><v>OTHER SECTORS (please specify)</v></c><c r="B202" s="9" t="s"><v>118</v></c><c r="C202" s="9" t="s"><v>150</v></c><c r="D202" s="9" t="s"><v>1123</v></c><c r="E202" s="9"/><c r="F202" s="45" t="s"><v>365</v></c><c r="G202" s="9" t="s"><v>180</v></c><c r="H202" s="9" t="s"><v>235</v></c><c r="I202" s="9" t="s"><v>1334</v></c><c r="J202" s="9" t="s"><v>298</v></c><c r="K202" s="9"/><c r="L202" s="9"/></row><row r="203" spans="1:12" s="10" customFormat="1" ht="12" x14ac:dyDescent="0.25"><c r="A203" s="20" t="str"><f t="shared" si="3"/><v>…</v></c><c r="B203" s="9" t="s"><v>19</v></c><c r="C203" s="9" t="s"><v>19</v></c><c r="D203" s="9" t="s"><v>224</v></c><c r="E203" s="9" t="s"><v>19</v></c><c r="F203" s="45" t="s"><v>19</v></c><c r="G203" s="9" t="s"><v>19</v></c><c r="H203" s="9" t="s"><v>224</v></c><c r="I203" s="9" t="s"><v>19</v></c><c r="J203" s="9" t="s"><v>19</v></c><c r="K203" s="9" t="s"><v>19</v></c><c r="L203" s="9" t="s"><v>19</v></c></row><row r="204" spans="1:12" s="10" customFormat="1" ht="12" x14ac:dyDescent="0.25"><c r="A204" s="20" t="str"><f t="shared" si="3"/><v>…</v></c><c r="B204" s="9" t="s"><v>19</v></c><c r="C204" s="9" t="s"><v>19</v></c><c r="D204" s="9" t="s"><v>224</v></c><c r="E204" s="9" t="s"><v>19</v></c><c r="F204" s="45" t="s"><v>19</v></c><c r="G204" s="9" t="s"><v>19</v></c><c r="H204" s="9" t="s"><v>224</v></c><c r="I204" s="9" t="s"><v>19</v></c><c r="J204" s="9" t="s"><v>19</v></c><c r="K204" s="9" t="s"><v>19</v></c><c r="L204" s="9" t="s"><v>19</v></c></row><row r="205" spans="1:12" s="10" customFormat="1" ht="12" x14ac:dyDescent="0.25"><c r="A205" s="20" t="str"><f t="shared" si="3"/><v>…</v></c><c r="B205" s="9" t="s"><v>19</v></c><c r="C205" s="9" t="s"><v>19</v></c><c r="D205" s="9" t="s"><v>224</v></c><c r="E205" s="9" t="s"><v>19</v></c><c r="F205" s="45" t="s"><v>19</v></c><c r="G205" s="9" t="s"><v>19</v></c><c r="H205" s="9" t="s"><v>224</v></c><c r="I205" s="9" t="s"><v>19</v></c><c r="J205" s="9" t="s"><v>19</v></c><c r="K205" s="9" t="s"><v>19</v></c><c r="L205" s="9" t="s"><v>19</v></c></row><row r="206" spans="1:12" s="10" customFormat="1" ht="12" x14ac:dyDescent="0.25"><c r="A206" s="20" t="str"><f t="shared" si="3"/><v>…</v></c><c r="B206" s="9" t="s"><v>19</v></c><c r="C206" s="9" t="s"><v>19</v></c><c r="D206" s="9" t="s"><v>224</v></c><c r="E206" s="9" t="s"><v>19</v></c><c r="F206" s="45" t="s"><v>19</v></c><c r="G206" s="9" t="s"><v>19</v></c><c r="H206" s="9" t="s"><v>224</v></c><c r="I206" s="9" t="s"><v>19</v></c><c r="J206" s="9" t="s"><v>19</v></c><c r="K206" s="9" t="s"><v>19</v></c><c r="L206" s="9" t="s"><v>19</v></c></row><row r="207" spans="1:12" s="10" customFormat="1" ht="12" x14ac:dyDescent="0.25"><c r="A207" s="20" t="str"><f t="shared" si="3"/><v>…</v></c><c r="B207" s="9" t="s"><v>19</v></c><c r="C207" s="9" t="s"><v>19</v></c><c r="D207" s="9" t="s"><v>224</v></c><c r="E207" s="9" t="s"><v>19</v></c><c r="F207" s="45" t="s"><v>19</v></c><c r="G207" s="9" t="s"><v>19</v></c><c r="H207" s="9" t="s"><v>224</v></c><c r="I207" s="9" t="s"><v>19</v></c><c r="J207" s="9" t="s"><v>19</v></c><c r="K207" s="9" t="s"><v>19</v></c><c r="L207" s="9" t="s"><v>19</v></c></row><row r="208" spans="1:12" s="10" customFormat="1" ht="12" x14ac:dyDescent="0.25"><c r="A208" s="20" t="str"><f t="shared" si="3"/><v>TOTAL</v></c><c r="B208" s="9" t="s"><v>84</v></c><c r="C208" s="9" t="s"><v>84</v></c><c r="D208" s="9" t="s"><v>1056</v></c><c r="E208" s="9"/><c r="F208" s="45" t="s"><v>366</v></c><c r="G208" s="9" t="s"><v>84</v></c><c r="H208" s="9" t="s"><v>84</v></c><c r="I208" s="9" t="s"><v>1263</v></c><c r="J208" s="9" t="s"><v>299</v></c><c r="K208" s="9"/><c r="L208" s="9"/></row><row r="209" spans="1:12" s="10" customFormat="1" ht="12" x14ac:dyDescent="0.25"><c r="A209" s="20" t="str"><f t="shared" si="3"/><v>WEBSITE</v></c><c r="B209" s="9" t="s"><v>861</v></c><c r="C209" s="9" t="s"><v>861</v></c><c r="D209" s="9" t="s"><v>1124</v></c><c r="E209" s="9"/><c r="F209" s="45" t="s"><v>962</v></c><c r="G209" s="9" t="s"><v>862</v></c><c r="H209" s="9" t="s"><v>863</v></c><c r="I209" s="9" t="s"><v>1335</v></c><c r="J209" s="9" t="s"><v>864</v></c><c r="K209" s="9"/><c r="L209" s="9"/></row><row r="210" spans="1:12" s="10" customFormat="1" ht="24" x14ac:dyDescent="0.25"><c r="A210" s="20" t="str"><f t="shared" si="3"/><v>Direct link to the webpage dedicated to ISEAP (if any)</v></c><c r="B210" s="9" t="s"><v>123</v></c><c r="C210" s="9" t="s"><v>141</v></c><c r="D210" s="9" t="s"><v>1125</v></c><c r="E210" s="9"/><c r="F210" s="45" t="s"><v>367</v></c><c r="G210" s="9" t="s"><v>1419</v></c><c r="H210" s="9" t="s"><v>236</v></c><c r="I210" s="9" t="s"><v>1336</v></c><c r="J210" s="9" t="s"><v>300</v></c><c r="K210" s="9"/><c r="L210" s="9"/></row><row r="211" spans="1:12" s="10" customFormat="1" ht="84" x14ac:dyDescent="0.25"><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843</v></c><c r="C211" s="9" t="s"><v>842</v></c><c r="D211" s="222" t="s"><v>1126</v></c><c r="E211" s="9"/><c r="F211" s="45" t="s"><v>368</v></c><c r="G211" s="9" t="s"><v>1420</v></c><c r="H211" s="9" t="s"><v>237</v></c><c r="I211" s="9" t="s"><v>1337</v></c><c r="J211" s="9" t="s"><v>301</v></c><c r="K211" s="9"/><c r="L211" s="9"/></row><row r="212" spans="1:12" s="10" customFormat="1" ht="12" x14ac:dyDescent="0.25"><c r="A212" s="20" t="str"><f t="shared" si="3"/><v/></c><c r="B212" s="9"/><c r="C212" s="9"/><c r="D212" s="9"/><c r="E212" s="9"/><c r="F212" s="9"/><c r="G212" s="9"/><c r="H212" s="9"/><c r="I212" s="9" t="s"><v>1174</v></c><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T10" sqref="T10"/></sheetView></sheetViews><sheetFormatPr defaultColWidth="11.42578125" defaultRowHeight="15" x14ac:dyDescent="0.2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 x14ac:dyDescent="0.25"><c r="A1" s="87"/><c r="B1" s="248" t="str"><f>Translation!$A$31</f><v>Island  Sustainable Energy Action Plan (ISEAP)</v></c><c r="C1" s="248"/><c r="D1" s="248"/><c r="E1" s="248"/><c r="F1" s="248"/><c r="G1" s="248"/><c r="H1" s="248"/><c r="I1" s="248"/><c r="J1" s="248"/><c r="K1" s="248"/><c r="L1" s="248"/><c r="M1" s="248"/><c r="N1" s="248"/><c r="O1" s="248"/><c r="P1" s="248"/><c r="Q1" s="248"/><c r="R1" s="248"/><c r="S1" s="248"/><c r="T1" s="248"/></row><row r="2" spans="1:22" s="21" customFormat="1" ht="28.5" customHeight="1" x14ac:dyDescent="0.25"><c r="A2" s="249" t="s"><v>844</v></c><c r="B2" s="249"/><c r="C2" s="249"/><c r="D2" s="121"/><c r="E2" s="121"/><c r="F2" s="121"/><c r="G2" s="121"/><c r="H2" s="121"/><c r="I2" s="121"/><c r="J2" s="121"/><c r="K2" s="121"/><c r="L2" s="121"/><c r="M2" s="121"/><c r="N2" s="121"/><c r="O2" s="121"/><c r="P2" s="121"/><c r="Q2" s="121"/><c r="R2" s="121"/><c r="S2" s="121"/><c r="T2" s="121"/></row><row r="3" spans="1:22" ht="30.75" customHeight="1" x14ac:dyDescent="0.25"/><row r="4" spans="1:22" s="174" customFormat="1" ht="36" x14ac:dyDescent="0.35"><c r="A4" s="173" t="str"><f>Translation!A149</f><v>CO2 EMISSION FACTORS</v></c><c r="B4" s="173"/><c r="T4" s="175" t="str"><f>'Start here'!G8</f><v>[t CO2/MWh]</v></c></row><row r="5" spans="1:22" ht="15" customHeight="1" x14ac:dyDescent="0.25"><c r="A5" s="252"/><c r="B5" s="252"/><c r="C5" s="257" t="str"><f>Translation!A98</f><v>Fossil fuels</v></c><c r="D5" s="257"/><c r="E5" s="257"/><c r="F5" s="257"/><c r="G5" s="257"/><c r="H5" s="257"/><c r="I5" s="257"/><c r="J5" s="257" t="str"><f>Translation!A107</f><v>Renewable energy sources</v></c><c r="K5" s="257"/><c r="L5" s="257"/><c r="M5" s="257"/><c r="N5" s="257"/><c r="O5" s="257"/><c r="P5" s="257"/><c r="Q5" s="257"/><c r="R5" s="257"/><c r="S5" s="252" t="str"><f>Translation!A123</f><v>Electricity</v></c><c r="T5" s="252"/><c r="U5" s="176"/><c r="V5" s="255" t="s"><v>537</v></c></row><row r="6" spans="1:22" ht="49.5" customHeight="1" x14ac:dyDescent="0.25"><c r="A6" s="252"/><c r="B6" s="252"/><c r="C6" s="112" t="str"><f>Translation!A99</f><v>Fueloil</v></c><c r="D6" s="112" t="str"><f>Translation!A100</f><v>Diesel</v></c><c r="E6" s="112" t="str"><f>Translation!A101</f><v>Gasoline</v></c><c r="F6" s="112" t="str"><f>Translation!A102</f><v>LPG</v></c><c r="G6" s="112" t="str"><f>Translation!A103</f><v>Natural gas</v></c><c r="H6" s="112" t="str"><f>Translation!A104</f><v>Coal</v></c><c r="I6" s="177" t="s"><v>537</v></c><c r="J6" s="112" t="str"><f>Translation!A108</f><v>Hydro</v></c><c r="K6" s="112" t="str"><f>Translation!A109</f><v>Wind</v></c><c r="L6" s="112" t="str"><f>Translation!A110</f><v>Solar</v></c><c r="M6" s="112" t="str"><f>Translation!A111</f><v>Geothermal</v></c><c r="N6" s="112" t="str"><f>Translation!A112</f><v>Ocean</v></c><c r="O6" s="112" t="str"><f>Translation!A113</f><v>Biomass</v></c><c r="P6" s="112" t="str"><f>Translation!A114</f><v>Urban waste</v></c><c r="Q6" s="112" t="str"><f>Translation!A115</f><v>Energy recovery</v></c><c r="R6" s="112" t="s"><v>537</v></c><c r="S6" s="112" t="str"><f>Translation!A144</f><v>Imported electricity (cable)</v></c><c r="T6" s="112" t="str"><f>Translation!A145</f><v>Exported electricity (cable)</v></c><c r="U6" s="178" t="s"><v>537</v></c><c r="V6" s="256"/></row><row r="7" spans="1:22" s="174" customFormat="1" ht="20.25" customHeight="1" x14ac:dyDescent="0.25"><c r="A7" s="253" t="str"><f>'Start here'!F7</f><v>IPCC emission factors</v></c><c r="B7" s="254"/><c r="C7" s="206"><f t="shared" ref="C7:H7" si="0">IF($A7=$A9,C9,C10)</f><v>0.27900000000000003</v></c><c r="D7" s="206"><f t="shared" si="0"/><v>0.26700000000000002</v></c><c r="E7" s="206"><f t="shared" si="0"/><v>0.249</v></c><c r="F7" s="206"><f t="shared" si="0"/><v>0.24</v></c><c r="G7" s="206"><f t="shared" si="0"/><v>0.20200000000000001</v></c><c r="H7" s="206"><f t="shared" si="0"/><v>0.35399999999999998</v></c><c r="I7" s="207" t="s"><v>537</v></c><c r="J7" s="206"><f t="shared" ref="J7:Q7" si="1">IF($A7=$A9,J9,J10)</f><v>0</v></c><c r="K7" s="206"><f t="shared" si="1"/><v>0</v></c><c r="L7" s="206"><f t="shared" si="1"/><v>0</v></c><c r="M7" s="206"><f t="shared" si="1"/><v>0</v></c><c r="N7" s="206"><f t="shared" si="1"/><v>0</v></c><c r="O7" s="206"><f t="shared" si="1"/><v>0</v></c><c r="P7" s="206"><f t="shared" si="1"/><v>0.33300000000000002</v></c><c r="Q7" s="206"><f t="shared" si="1"/><v>0</v></c><c r="R7" s="208" t="s"><v>537</v></c><c r="S7" s="209"><f>IF($A7=$A9,S9,S10)</f><v>0</v></c><c r="T7" s="209"><f>IF($A7=$A9,T9,T10)</f><v>0</v></c><c r="U7" s="180" t="s"><v>537</v></c><c r="V7" s="179" t="s"><v>537</v></c></row><row r="8" spans="1:22" s="59" customFormat="1" ht="30" customHeight="1" x14ac:dyDescent="0.25"><c r="A8" s="54"/><c r="B8" s="54"/></row><row r="9" spans="1:22" s="59" customFormat="1" x14ac:dyDescent="0.25"><c r="A9" s="250" t="str"><f>Translation!A14</f><v>IPCC emission factors</v></c><c r="B9" s="251"/><c r="C9" s="51"><v>0.27900000000000003</v></c><c r="D9" s="51"><v>0.26700000000000002</v></c><c r="E9" s="51"><v>0.249</v></c><c r="F9" s="53"><v>0.24</v></c><c r="G9" s="53"><v>0.20200000000000001</v></c><c r="H9" s="53"><v>0.35399999999999998</v></c><c r="I9" s="182" t="s"><v>537</v></c><c r="J9" s="53"><v>0</v></c><c r="K9" s="53"><v>0</v></c><c r="L9" s="53"><v>0</v></c><c r="M9" s="53"><v>0</v></c><c r="N9" s="53"><v>0</v></c><c r="O9" s="53"><v>0</v></c><c r="P9" s="53"><v>0.33300000000000002</v></c><c r="Q9" s="53"><v>0</v></c><c r="R9" s="183" t="s"><v>537</v></c><c r="S9" s="52"/><c r="T9" s="52"/><c r="U9" s="181" t="s"><v>537</v></c><c r="V9" s="179" t="s"><v>537</v></c></row><row r="10" spans="1:22" s="59" customFormat="1" x14ac:dyDescent="0.25"><c r="A10" s="250" t="str"><f>Translation!A15</f><v>Life Cicle Analysis (LCA) emission factors</v></c><c r="B10" s="251"/><c r="C10" s="51"/><c r="D10" s="51"/><c r="E10" s="51"/><c r="F10" s="51"/><c r="G10" s="51"/><c r="H10" s="51"/><c r="I10" s="184" t="s"><v>537</v></c><c r="J10" s="51"/><c r="K10" s="51"/><c r="L10" s="51"/><c r="M10" s="51"/><c r="N10" s="51"/><c r="O10" s="51"/><c r="P10" s="51"/><c r="Q10" s="51"/><c r="R10" s="185" t="s"><v>537</v></c><c r="S10" s="51"/><c r="T10" s="51"/><c r="U10" s="181" t="s"><v>537</v></c><c r="V10" s="179" t="s"><v>537</v></c></row><row r="11" spans="1:22" s="59" customFormat="1" x14ac:dyDescent="0.25"/></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zoomScale="70" zoomScaleNormal="70" workbookViewID_"0"><selection activeCell="L8" sqref="L8"/></sheetView></sheetViews><sheetFormatPr defaultColWidth="11.42578125" defaultRowHeight="12.75" x14ac:dyDescent="0.2"/><cols><col min="1" max="1" width="6.7109375" style="125" customWidth="1"/><col min="2" max="2" width="56.140625" style="125" customWidth="1"/><col min="3" max="3" width="13" style="125" customWidth="1"/><col min="4" max="4" width="18.5703125" style="125" customWidth="1"/><col min="5" max="5" width="12.42578125" style="125" customWidth="1"/><col min="6" max="6" width="7.7109375" style="125" customWidth="1"/><col min="7" max="7" width="12.42578125" style="125" customWidth="1"/><col min="8" max="8" width="10.140625" style="125" customWidth="1"/><col min="9" max="9" width="9.5703125" style="125" customWidth="1"/><col min="10" max="10" width="13.42578125" style="125" customWidth="1"/><col min="11" max="11" width="8.5703125" style="125" customWidth="1"/><col min="12" max="12" width="13.42578125" style="125" customWidth="1"/><col min="13" max="13" width="9.7109375" style="125" customWidth="1"/><col min="14" max="14" width="11.28515625" style="125" customWidth="1"/><col min="15" max="15" width="10.42578125" style="125" customWidth="1"/><col min="16" max="16" width="11.42578125" style="125"/><col min="17" max="18" width="12.5703125" style="125" customWidth="1"/><col min="19" max="256" width="11.42578125" style="125"/><col min="257" max="257" width="3.28515625" style="125" customWidth="1"/><col min="258" max="258" width="56.140625" style="125" customWidth="1"/><col min="259" max="259" width="13" style="125" customWidth="1"/><col min="260" max="260" width="12.7109375" style="125" customWidth="1"/><col min="261" max="261" width="11.5703125" style="125" customWidth="1"/><col min="262" max="262" width="11.140625" style="125" customWidth="1"/><col min="263" max="263" width="11.28515625" style="125" customWidth="1"/><col min="264" max="264" width="10.140625" style="125" customWidth="1"/><col min="265" max="265" width="9.5703125" style="125" customWidth="1"/><col min="266" max="266" width="10.7109375" style="125" customWidth="1"/><col min="267" max="267" width="8.5703125" style="125" customWidth="1"/><col min="268" max="268" width="12.42578125" style="125" customWidth="1"/><col min="269" max="269" width="9.7109375" style="125" customWidth="1"/><col min="270" max="270" width="11.28515625" style="125" customWidth="1"/><col min="271" max="271" width="10.42578125" style="125" customWidth="1"/><col min="272" max="272" width="11.42578125" style="125"/><col min="273" max="274" width="12.5703125" style="125" customWidth="1"/><col min="275" max="512" width="11.42578125" style="125"/><col min="513" max="513" width="3.28515625" style="125" customWidth="1"/><col min="514" max="514" width="56.140625" style="125" customWidth="1"/><col min="515" max="515" width="13" style="125" customWidth="1"/><col min="516" max="516" width="12.7109375" style="125" customWidth="1"/><col min="517" max="517" width="11.5703125" style="125" customWidth="1"/><col min="518" max="518" width="11.140625" style="125" customWidth="1"/><col min="519" max="519" width="11.28515625" style="125" customWidth="1"/><col min="520" max="520" width="10.140625" style="125" customWidth="1"/><col min="521" max="521" width="9.5703125" style="125" customWidth="1"/><col min="522" max="522" width="10.7109375" style="125" customWidth="1"/><col min="523" max="523" width="8.5703125" style="125" customWidth="1"/><col min="524" max="524" width="12.42578125" style="125" customWidth="1"/><col min="525" max="525" width="9.7109375" style="125" customWidth="1"/><col min="526" max="526" width="11.28515625" style="125" customWidth="1"/><col min="527" max="527" width="10.42578125" style="125" customWidth="1"/><col min="528" max="528" width="11.42578125" style="125"/><col min="529" max="530" width="12.5703125" style="125" customWidth="1"/><col min="531" max="768" width="11.42578125" style="125"/><col min="769" max="769" width="3.28515625" style="125" customWidth="1"/><col min="770" max="770" width="56.140625" style="125" customWidth="1"/><col min="771" max="771" width="13" style="125" customWidth="1"/><col min="772" max="772" width="12.7109375" style="125" customWidth="1"/><col min="773" max="773" width="11.5703125" style="125" customWidth="1"/><col min="774" max="774" width="11.140625" style="125" customWidth="1"/><col min="775" max="775" width="11.28515625" style="125" customWidth="1"/><col min="776" max="776" width="10.140625" style="125" customWidth="1"/><col min="777" max="777" width="9.5703125" style="125" customWidth="1"/><col min="778" max="778" width="10.7109375" style="125" customWidth="1"/><col min="779" max="779" width="8.5703125" style="125" customWidth="1"/><col min="780" max="780" width="12.42578125" style="125" customWidth="1"/><col min="781" max="781" width="9.7109375" style="125" customWidth="1"/><col min="782" max="782" width="11.28515625" style="125" customWidth="1"/><col min="783" max="783" width="10.42578125" style="125" customWidth="1"/><col min="784" max="784" width="11.42578125" style="125"/><col min="785" max="786" width="12.5703125" style="125" customWidth="1"/><col min="787" max="1024" width="11.42578125" style="125"/><col min="1025" max="1025" width="3.28515625" style="125" customWidth="1"/><col min="1026" max="1026" width="56.140625" style="125" customWidth="1"/><col min="1027" max="1027" width="13" style="125" customWidth="1"/><col min="1028" max="1028" width="12.7109375" style="125" customWidth="1"/><col min="1029" max="1029" width="11.5703125" style="125" customWidth="1"/><col min="1030" max="1030" width="11.140625" style="125" customWidth="1"/><col min="1031" max="1031" width="11.28515625" style="125" customWidth="1"/><col min="1032" max="1032" width="10.140625" style="125" customWidth="1"/><col min="1033" max="1033" width="9.5703125" style="125" customWidth="1"/><col min="1034" max="1034" width="10.7109375" style="125" customWidth="1"/><col min="1035" max="1035" width="8.5703125" style="125" customWidth="1"/><col min="1036" max="1036" width="12.42578125" style="125" customWidth="1"/><col min="1037" max="1037" width="9.7109375" style="125" customWidth="1"/><col min="1038" max="1038" width="11.28515625" style="125" customWidth="1"/><col min="1039" max="1039" width="10.42578125" style="125" customWidth="1"/><col min="1040" max="1040" width="11.42578125" style="125"/><col min="1041" max="1042" width="12.5703125" style="125" customWidth="1"/><col min="1043" max="1280" width="11.42578125" style="125"/><col min="1281" max="1281" width="3.28515625" style="125" customWidth="1"/><col min="1282" max="1282" width="56.140625" style="125" customWidth="1"/><col min="1283" max="1283" width="13" style="125" customWidth="1"/><col min="1284" max="1284" width="12.7109375" style="125" customWidth="1"/><col min="1285" max="1285" width="11.5703125" style="125" customWidth="1"/><col min="1286" max="1286" width="11.140625" style="125" customWidth="1"/><col min="1287" max="1287" width="11.28515625" style="125" customWidth="1"/><col min="1288" max="1288" width="10.140625" style="125" customWidth="1"/><col min="1289" max="1289" width="9.5703125" style="125" customWidth="1"/><col min="1290" max="1290" width="10.7109375" style="125" customWidth="1"/><col min="1291" max="1291" width="8.5703125" style="125" customWidth="1"/><col min="1292" max="1292" width="12.42578125" style="125" customWidth="1"/><col min="1293" max="1293" width="9.7109375" style="125" customWidth="1"/><col min="1294" max="1294" width="11.28515625" style="125" customWidth="1"/><col min="1295" max="1295" width="10.42578125" style="125" customWidth="1"/><col min="1296" max="1296" width="11.42578125" style="125"/><col min="1297" max="1298" width="12.5703125" style="125" customWidth="1"/><col min="1299" max="1536" width="11.42578125" style="125"/><col min="1537" max="1537" width="3.28515625" style="125" customWidth="1"/><col min="1538" max="1538" width="56.140625" style="125" customWidth="1"/><col min="1539" max="1539" width="13" style="125" customWidth="1"/><col min="1540" max="1540" width="12.7109375" style="125" customWidth="1"/><col min="1541" max="1541" width="11.5703125" style="125" customWidth="1"/><col min="1542" max="1542" width="11.140625" style="125" customWidth="1"/><col min="1543" max="1543" width="11.28515625" style="125" customWidth="1"/><col min="1544" max="1544" width="10.140625" style="125" customWidth="1"/><col min="1545" max="1545" width="9.5703125" style="125" customWidth="1"/><col min="1546" max="1546" width="10.7109375" style="125" customWidth="1"/><col min="1547" max="1547" width="8.5703125" style="125" customWidth="1"/><col min="1548" max="1548" width="12.42578125" style="125" customWidth="1"/><col min="1549" max="1549" width="9.7109375" style="125" customWidth="1"/><col min="1550" max="1550" width="11.28515625" style="125" customWidth="1"/><col min="1551" max="1551" width="10.42578125" style="125" customWidth="1"/><col min="1552" max="1552" width="11.42578125" style="125"/><col min="1553" max="1554" width="12.5703125" style="125" customWidth="1"/><col min="1555" max="1792" width="11.42578125" style="125"/><col min="1793" max="1793" width="3.28515625" style="125" customWidth="1"/><col min="1794" max="1794" width="56.140625" style="125" customWidth="1"/><col min="1795" max="1795" width="13" style="125" customWidth="1"/><col min="1796" max="1796" width="12.7109375" style="125" customWidth="1"/><col min="1797" max="1797" width="11.5703125" style="125" customWidth="1"/><col min="1798" max="1798" width="11.140625" style="125" customWidth="1"/><col min="1799" max="1799" width="11.28515625" style="125" customWidth="1"/><col min="1800" max="1800" width="10.140625" style="125" customWidth="1"/><col min="1801" max="1801" width="9.5703125" style="125" customWidth="1"/><col min="1802" max="1802" width="10.7109375" style="125" customWidth="1"/><col min="1803" max="1803" width="8.5703125" style="125" customWidth="1"/><col min="1804" max="1804" width="12.42578125" style="125" customWidth="1"/><col min="1805" max="1805" width="9.7109375" style="125" customWidth="1"/><col min="1806" max="1806" width="11.28515625" style="125" customWidth="1"/><col min="1807" max="1807" width="10.42578125" style="125" customWidth="1"/><col min="1808" max="1808" width="11.42578125" style="125"/><col min="1809" max="1810" width="12.5703125" style="125" customWidth="1"/><col min="1811" max="2048" width="11.42578125" style="125"/><col min="2049" max="2049" width="3.28515625" style="125" customWidth="1"/><col min="2050" max="2050" width="56.140625" style="125" customWidth="1"/><col min="2051" max="2051" width="13" style="125" customWidth="1"/><col min="2052" max="2052" width="12.7109375" style="125" customWidth="1"/><col min="2053" max="2053" width="11.5703125" style="125" customWidth="1"/><col min="2054" max="2054" width="11.140625" style="125" customWidth="1"/><col min="2055" max="2055" width="11.28515625" style="125" customWidth="1"/><col min="2056" max="2056" width="10.140625" style="125" customWidth="1"/><col min="2057" max="2057" width="9.5703125" style="125" customWidth="1"/><col min="2058" max="2058" width="10.7109375" style="125" customWidth="1"/><col min="2059" max="2059" width="8.5703125" style="125" customWidth="1"/><col min="2060" max="2060" width="12.42578125" style="125" customWidth="1"/><col min="2061" max="2061" width="9.7109375" style="125" customWidth="1"/><col min="2062" max="2062" width="11.28515625" style="125" customWidth="1"/><col min="2063" max="2063" width="10.42578125" style="125" customWidth="1"/><col min="2064" max="2064" width="11.42578125" style="125"/><col min="2065" max="2066" width="12.5703125" style="125" customWidth="1"/><col min="2067" max="2304" width="11.42578125" style="125"/><col min="2305" max="2305" width="3.28515625" style="125" customWidth="1"/><col min="2306" max="2306" width="56.140625" style="125" customWidth="1"/><col min="2307" max="2307" width="13" style="125" customWidth="1"/><col min="2308" max="2308" width="12.7109375" style="125" customWidth="1"/><col min="2309" max="2309" width="11.5703125" style="125" customWidth="1"/><col min="2310" max="2310" width="11.140625" style="125" customWidth="1"/><col min="2311" max="2311" width="11.28515625" style="125" customWidth="1"/><col min="2312" max="2312" width="10.140625" style="125" customWidth="1"/><col min="2313" max="2313" width="9.5703125" style="125" customWidth="1"/><col min="2314" max="2314" width="10.7109375" style="125" customWidth="1"/><col min="2315" max="2315" width="8.5703125" style="125" customWidth="1"/><col min="2316" max="2316" width="12.42578125" style="125" customWidth="1"/><col min="2317" max="2317" width="9.7109375" style="125" customWidth="1"/><col min="2318" max="2318" width="11.28515625" style="125" customWidth="1"/><col min="2319" max="2319" width="10.42578125" style="125" customWidth="1"/><col min="2320" max="2320" width="11.42578125" style="125"/><col min="2321" max="2322" width="12.5703125" style="125" customWidth="1"/><col min="2323" max="2560" width="11.42578125" style="125"/><col min="2561" max="2561" width="3.28515625" style="125" customWidth="1"/><col min="2562" max="2562" width="56.140625" style="125" customWidth="1"/><col min="2563" max="2563" width="13" style="125" customWidth="1"/><col min="2564" max="2564" width="12.7109375" style="125" customWidth="1"/><col min="2565" max="2565" width="11.5703125" style="125" customWidth="1"/><col min="2566" max="2566" width="11.140625" style="125" customWidth="1"/><col min="2567" max="2567" width="11.28515625" style="125" customWidth="1"/><col min="2568" max="2568" width="10.140625" style="125" customWidth="1"/><col min="2569" max="2569" width="9.5703125" style="125" customWidth="1"/><col min="2570" max="2570" width="10.7109375" style="125" customWidth="1"/><col min="2571" max="2571" width="8.5703125" style="125" customWidth="1"/><col min="2572" max="2572" width="12.42578125" style="125" customWidth="1"/><col min="2573" max="2573" width="9.7109375" style="125" customWidth="1"/><col min="2574" max="2574" width="11.28515625" style="125" customWidth="1"/><col min="2575" max="2575" width="10.42578125" style="125" customWidth="1"/><col min="2576" max="2576" width="11.42578125" style="125"/><col min="2577" max="2578" width="12.5703125" style="125" customWidth="1"/><col min="2579" max="2816" width="11.42578125" style="125"/><col min="2817" max="2817" width="3.28515625" style="125" customWidth="1"/><col min="2818" max="2818" width="56.140625" style="125" customWidth="1"/><col min="2819" max="2819" width="13" style="125" customWidth="1"/><col min="2820" max="2820" width="12.7109375" style="125" customWidth="1"/><col min="2821" max="2821" width="11.5703125" style="125" customWidth="1"/><col min="2822" max="2822" width="11.140625" style="125" customWidth="1"/><col min="2823" max="2823" width="11.28515625" style="125" customWidth="1"/><col min="2824" max="2824" width="10.140625" style="125" customWidth="1"/><col min="2825" max="2825" width="9.5703125" style="125" customWidth="1"/><col min="2826" max="2826" width="10.7109375" style="125" customWidth="1"/><col min="2827" max="2827" width="8.5703125" style="125" customWidth="1"/><col min="2828" max="2828" width="12.42578125" style="125" customWidth="1"/><col min="2829" max="2829" width="9.7109375" style="125" customWidth="1"/><col min="2830" max="2830" width="11.28515625" style="125" customWidth="1"/><col min="2831" max="2831" width="10.42578125" style="125" customWidth="1"/><col min="2832" max="2832" width="11.42578125" style="125"/><col min="2833" max="2834" width="12.5703125" style="125" customWidth="1"/><col min="2835" max="3072" width="11.42578125" style="125"/><col min="3073" max="3073" width="3.28515625" style="125" customWidth="1"/><col min="3074" max="3074" width="56.140625" style="125" customWidth="1"/><col min="3075" max="3075" width="13" style="125" customWidth="1"/><col min="3076" max="3076" width="12.7109375" style="125" customWidth="1"/><col min="3077" max="3077" width="11.5703125" style="125" customWidth="1"/><col min="3078" max="3078" width="11.140625" style="125" customWidth="1"/><col min="3079" max="3079" width="11.28515625" style="125" customWidth="1"/><col min="3080" max="3080" width="10.140625" style="125" customWidth="1"/><col min="3081" max="3081" width="9.5703125" style="125" customWidth="1"/><col min="3082" max="3082" width="10.7109375" style="125" customWidth="1"/><col min="3083" max="3083" width="8.5703125" style="125" customWidth="1"/><col min="3084" max="3084" width="12.42578125" style="125" customWidth="1"/><col min="3085" max="3085" width="9.7109375" style="125" customWidth="1"/><col min="3086" max="3086" width="11.28515625" style="125" customWidth="1"/><col min="3087" max="3087" width="10.42578125" style="125" customWidth="1"/><col min="3088" max="3088" width="11.42578125" style="125"/><col min="3089" max="3090" width="12.5703125" style="125" customWidth="1"/><col min="3091" max="3328" width="11.42578125" style="125"/><col min="3329" max="3329" width="3.28515625" style="125" customWidth="1"/><col min="3330" max="3330" width="56.140625" style="125" customWidth="1"/><col min="3331" max="3331" width="13" style="125" customWidth="1"/><col min="3332" max="3332" width="12.7109375" style="125" customWidth="1"/><col min="3333" max="3333" width="11.5703125" style="125" customWidth="1"/><col min="3334" max="3334" width="11.140625" style="125" customWidth="1"/><col min="3335" max="3335" width="11.28515625" style="125" customWidth="1"/><col min="3336" max="3336" width="10.140625" style="125" customWidth="1"/><col min="3337" max="3337" width="9.5703125" style="125" customWidth="1"/><col min="3338" max="3338" width="10.7109375" style="125" customWidth="1"/><col min="3339" max="3339" width="8.5703125" style="125" customWidth="1"/><col min="3340" max="3340" width="12.42578125" style="125" customWidth="1"/><col min="3341" max="3341" width="9.7109375" style="125" customWidth="1"/><col min="3342" max="3342" width="11.28515625" style="125" customWidth="1"/><col min="3343" max="3343" width="10.42578125" style="125" customWidth="1"/><col min="3344" max="3344" width="11.42578125" style="125"/><col min="3345" max="3346" width="12.5703125" style="125" customWidth="1"/><col min="3347" max="3584" width="11.42578125" style="125"/><col min="3585" max="3585" width="3.28515625" style="125" customWidth="1"/><col min="3586" max="3586" width="56.140625" style="125" customWidth="1"/><col min="3587" max="3587" width="13" style="125" customWidth="1"/><col min="3588" max="3588" width="12.7109375" style="125" customWidth="1"/><col min="3589" max="3589" width="11.5703125" style="125" customWidth="1"/><col min="3590" max="3590" width="11.140625" style="125" customWidth="1"/><col min="3591" max="3591" width="11.28515625" style="125" customWidth="1"/><col min="3592" max="3592" width="10.140625" style="125" customWidth="1"/><col min="3593" max="3593" width="9.5703125" style="125" customWidth="1"/><col min="3594" max="3594" width="10.7109375" style="125" customWidth="1"/><col min="3595" max="3595" width="8.5703125" style="125" customWidth="1"/><col min="3596" max="3596" width="12.42578125" style="125" customWidth="1"/><col min="3597" max="3597" width="9.7109375" style="125" customWidth="1"/><col min="3598" max="3598" width="11.28515625" style="125" customWidth="1"/><col min="3599" max="3599" width="10.42578125" style="125" customWidth="1"/><col min="3600" max="3600" width="11.42578125" style="125"/><col min="3601" max="3602" width="12.5703125" style="125" customWidth="1"/><col min="3603" max="3840" width="11.42578125" style="125"/><col min="3841" max="3841" width="3.28515625" style="125" customWidth="1"/><col min="3842" max="3842" width="56.140625" style="125" customWidth="1"/><col min="3843" max="3843" width="13" style="125" customWidth="1"/><col min="3844" max="3844" width="12.7109375" style="125" customWidth="1"/><col min="3845" max="3845" width="11.5703125" style="125" customWidth="1"/><col min="3846" max="3846" width="11.140625" style="125" customWidth="1"/><col min="3847" max="3847" width="11.28515625" style="125" customWidth="1"/><col min="3848" max="3848" width="10.140625" style="125" customWidth="1"/><col min="3849" max="3849" width="9.5703125" style="125" customWidth="1"/><col min="3850" max="3850" width="10.7109375" style="125" customWidth="1"/><col min="3851" max="3851" width="8.5703125" style="125" customWidth="1"/><col min="3852" max="3852" width="12.42578125" style="125" customWidth="1"/><col min="3853" max="3853" width="9.7109375" style="125" customWidth="1"/><col min="3854" max="3854" width="11.28515625" style="125" customWidth="1"/><col min="3855" max="3855" width="10.42578125" style="125" customWidth="1"/><col min="3856" max="3856" width="11.42578125" style="125"/><col min="3857" max="3858" width="12.5703125" style="125" customWidth="1"/><col min="3859" max="4096" width="11.42578125" style="125"/><col min="4097" max="4097" width="3.28515625" style="125" customWidth="1"/><col min="4098" max="4098" width="56.140625" style="125" customWidth="1"/><col min="4099" max="4099" width="13" style="125" customWidth="1"/><col min="4100" max="4100" width="12.7109375" style="125" customWidth="1"/><col min="4101" max="4101" width="11.5703125" style="125" customWidth="1"/><col min="4102" max="4102" width="11.140625" style="125" customWidth="1"/><col min="4103" max="4103" width="11.28515625" style="125" customWidth="1"/><col min="4104" max="4104" width="10.140625" style="125" customWidth="1"/><col min="4105" max="4105" width="9.5703125" style="125" customWidth="1"/><col min="4106" max="4106" width="10.7109375" style="125" customWidth="1"/><col min="4107" max="4107" width="8.5703125" style="125" customWidth="1"/><col min="4108" max="4108" width="12.42578125" style="125" customWidth="1"/><col min="4109" max="4109" width="9.7109375" style="125" customWidth="1"/><col min="4110" max="4110" width="11.28515625" style="125" customWidth="1"/><col min="4111" max="4111" width="10.42578125" style="125" customWidth="1"/><col min="4112" max="4112" width="11.42578125" style="125"/><col min="4113" max="4114" width="12.5703125" style="125" customWidth="1"/><col min="4115" max="4352" width="11.42578125" style="125"/><col min="4353" max="4353" width="3.28515625" style="125" customWidth="1"/><col min="4354" max="4354" width="56.140625" style="125" customWidth="1"/><col min="4355" max="4355" width="13" style="125" customWidth="1"/><col min="4356" max="4356" width="12.7109375" style="125" customWidth="1"/><col min="4357" max="4357" width="11.5703125" style="125" customWidth="1"/><col min="4358" max="4358" width="11.140625" style="125" customWidth="1"/><col min="4359" max="4359" width="11.28515625" style="125" customWidth="1"/><col min="4360" max="4360" width="10.140625" style="125" customWidth="1"/><col min="4361" max="4361" width="9.5703125" style="125" customWidth="1"/><col min="4362" max="4362" width="10.7109375" style="125" customWidth="1"/><col min="4363" max="4363" width="8.5703125" style="125" customWidth="1"/><col min="4364" max="4364" width="12.42578125" style="125" customWidth="1"/><col min="4365" max="4365" width="9.7109375" style="125" customWidth="1"/><col min="4366" max="4366" width="11.28515625" style="125" customWidth="1"/><col min="4367" max="4367" width="10.42578125" style="125" customWidth="1"/><col min="4368" max="4368" width="11.42578125" style="125"/><col min="4369" max="4370" width="12.5703125" style="125" customWidth="1"/><col min="4371" max="4608" width="11.42578125" style="125"/><col min="4609" max="4609" width="3.28515625" style="125" customWidth="1"/><col min="4610" max="4610" width="56.140625" style="125" customWidth="1"/><col min="4611" max="4611" width="13" style="125" customWidth="1"/><col min="4612" max="4612" width="12.7109375" style="125" customWidth="1"/><col min="4613" max="4613" width="11.5703125" style="125" customWidth="1"/><col min="4614" max="4614" width="11.140625" style="125" customWidth="1"/><col min="4615" max="4615" width="11.28515625" style="125" customWidth="1"/><col min="4616" max="4616" width="10.140625" style="125" customWidth="1"/><col min="4617" max="4617" width="9.5703125" style="125" customWidth="1"/><col min="4618" max="4618" width="10.7109375" style="125" customWidth="1"/><col min="4619" max="4619" width="8.5703125" style="125" customWidth="1"/><col min="4620" max="4620" width="12.42578125" style="125" customWidth="1"/><col min="4621" max="4621" width="9.7109375" style="125" customWidth="1"/><col min="4622" max="4622" width="11.28515625" style="125" customWidth="1"/><col min="4623" max="4623" width="10.42578125" style="125" customWidth="1"/><col min="4624" max="4624" width="11.42578125" style="125"/><col min="4625" max="4626" width="12.5703125" style="125" customWidth="1"/><col min="4627" max="4864" width="11.42578125" style="125"/><col min="4865" max="4865" width="3.28515625" style="125" customWidth="1"/><col min="4866" max="4866" width="56.140625" style="125" customWidth="1"/><col min="4867" max="4867" width="13" style="125" customWidth="1"/><col min="4868" max="4868" width="12.7109375" style="125" customWidth="1"/><col min="4869" max="4869" width="11.5703125" style="125" customWidth="1"/><col min="4870" max="4870" width="11.140625" style="125" customWidth="1"/><col min="4871" max="4871" width="11.28515625" style="125" customWidth="1"/><col min="4872" max="4872" width="10.140625" style="125" customWidth="1"/><col min="4873" max="4873" width="9.5703125" style="125" customWidth="1"/><col min="4874" max="4874" width="10.7109375" style="125" customWidth="1"/><col min="4875" max="4875" width="8.5703125" style="125" customWidth="1"/><col min="4876" max="4876" width="12.42578125" style="125" customWidth="1"/><col min="4877" max="4877" width="9.7109375" style="125" customWidth="1"/><col min="4878" max="4878" width="11.28515625" style="125" customWidth="1"/><col min="4879" max="4879" width="10.42578125" style="125" customWidth="1"/><col min="4880" max="4880" width="11.42578125" style="125"/><col min="4881" max="4882" width="12.5703125" style="125" customWidth="1"/><col min="4883" max="5120" width="11.42578125" style="125"/><col min="5121" max="5121" width="3.28515625" style="125" customWidth="1"/><col min="5122" max="5122" width="56.140625" style="125" customWidth="1"/><col min="5123" max="5123" width="13" style="125" customWidth="1"/><col min="5124" max="5124" width="12.7109375" style="125" customWidth="1"/><col min="5125" max="5125" width="11.5703125" style="125" customWidth="1"/><col min="5126" max="5126" width="11.140625" style="125" customWidth="1"/><col min="5127" max="5127" width="11.28515625" style="125" customWidth="1"/><col min="5128" max="5128" width="10.140625" style="125" customWidth="1"/><col min="5129" max="5129" width="9.5703125" style="125" customWidth="1"/><col min="5130" max="5130" width="10.7109375" style="125" customWidth="1"/><col min="5131" max="5131" width="8.5703125" style="125" customWidth="1"/><col min="5132" max="5132" width="12.42578125" style="125" customWidth="1"/><col min="5133" max="5133" width="9.7109375" style="125" customWidth="1"/><col min="5134" max="5134" width="11.28515625" style="125" customWidth="1"/><col min="5135" max="5135" width="10.42578125" style="125" customWidth="1"/><col min="5136" max="5136" width="11.42578125" style="125"/><col min="5137" max="5138" width="12.5703125" style="125" customWidth="1"/><col min="5139" max="5376" width="11.42578125" style="125"/><col min="5377" max="5377" width="3.28515625" style="125" customWidth="1"/><col min="5378" max="5378" width="56.140625" style="125" customWidth="1"/><col min="5379" max="5379" width="13" style="125" customWidth="1"/><col min="5380" max="5380" width="12.7109375" style="125" customWidth="1"/><col min="5381" max="5381" width="11.5703125" style="125" customWidth="1"/><col min="5382" max="5382" width="11.140625" style="125" customWidth="1"/><col min="5383" max="5383" width="11.28515625" style="125" customWidth="1"/><col min="5384" max="5384" width="10.140625" style="125" customWidth="1"/><col min="5385" max="5385" width="9.5703125" style="125" customWidth="1"/><col min="5386" max="5386" width="10.7109375" style="125" customWidth="1"/><col min="5387" max="5387" width="8.5703125" style="125" customWidth="1"/><col min="5388" max="5388" width="12.42578125" style="125" customWidth="1"/><col min="5389" max="5389" width="9.7109375" style="125" customWidth="1"/><col min="5390" max="5390" width="11.28515625" style="125" customWidth="1"/><col min="5391" max="5391" width="10.42578125" style="125" customWidth="1"/><col min="5392" max="5392" width="11.42578125" style="125"/><col min="5393" max="5394" width="12.5703125" style="125" customWidth="1"/><col min="5395" max="5632" width="11.42578125" style="125"/><col min="5633" max="5633" width="3.28515625" style="125" customWidth="1"/><col min="5634" max="5634" width="56.140625" style="125" customWidth="1"/><col min="5635" max="5635" width="13" style="125" customWidth="1"/><col min="5636" max="5636" width="12.7109375" style="125" customWidth="1"/><col min="5637" max="5637" width="11.5703125" style="125" customWidth="1"/><col min="5638" max="5638" width="11.140625" style="125" customWidth="1"/><col min="5639" max="5639" width="11.28515625" style="125" customWidth="1"/><col min="5640" max="5640" width="10.140625" style="125" customWidth="1"/><col min="5641" max="5641" width="9.5703125" style="125" customWidth="1"/><col min="5642" max="5642" width="10.7109375" style="125" customWidth="1"/><col min="5643" max="5643" width="8.5703125" style="125" customWidth="1"/><col min="5644" max="5644" width="12.42578125" style="125" customWidth="1"/><col min="5645" max="5645" width="9.7109375" style="125" customWidth="1"/><col min="5646" max="5646" width="11.28515625" style="125" customWidth="1"/><col min="5647" max="5647" width="10.42578125" style="125" customWidth="1"/><col min="5648" max="5648" width="11.42578125" style="125"/><col min="5649" max="5650" width="12.5703125" style="125" customWidth="1"/><col min="5651" max="5888" width="11.42578125" style="125"/><col min="5889" max="5889" width="3.28515625" style="125" customWidth="1"/><col min="5890" max="5890" width="56.140625" style="125" customWidth="1"/><col min="5891" max="5891" width="13" style="125" customWidth="1"/><col min="5892" max="5892" width="12.7109375" style="125" customWidth="1"/><col min="5893" max="5893" width="11.5703125" style="125" customWidth="1"/><col min="5894" max="5894" width="11.140625" style="125" customWidth="1"/><col min="5895" max="5895" width="11.28515625" style="125" customWidth="1"/><col min="5896" max="5896" width="10.140625" style="125" customWidth="1"/><col min="5897" max="5897" width="9.5703125" style="125" customWidth="1"/><col min="5898" max="5898" width="10.7109375" style="125" customWidth="1"/><col min="5899" max="5899" width="8.5703125" style="125" customWidth="1"/><col min="5900" max="5900" width="12.42578125" style="125" customWidth="1"/><col min="5901" max="5901" width="9.7109375" style="125" customWidth="1"/><col min="5902" max="5902" width="11.28515625" style="125" customWidth="1"/><col min="5903" max="5903" width="10.42578125" style="125" customWidth="1"/><col min="5904" max="5904" width="11.42578125" style="125"/><col min="5905" max="5906" width="12.5703125" style="125" customWidth="1"/><col min="5907" max="6144" width="11.42578125" style="125"/><col min="6145" max="6145" width="3.28515625" style="125" customWidth="1"/><col min="6146" max="6146" width="56.140625" style="125" customWidth="1"/><col min="6147" max="6147" width="13" style="125" customWidth="1"/><col min="6148" max="6148" width="12.7109375" style="125" customWidth="1"/><col min="6149" max="6149" width="11.5703125" style="125" customWidth="1"/><col min="6150" max="6150" width="11.140625" style="125" customWidth="1"/><col min="6151" max="6151" width="11.28515625" style="125" customWidth="1"/><col min="6152" max="6152" width="10.140625" style="125" customWidth="1"/><col min="6153" max="6153" width="9.5703125" style="125" customWidth="1"/><col min="6154" max="6154" width="10.7109375" style="125" customWidth="1"/><col min="6155" max="6155" width="8.5703125" style="125" customWidth="1"/><col min="6156" max="6156" width="12.42578125" style="125" customWidth="1"/><col min="6157" max="6157" width="9.7109375" style="125" customWidth="1"/><col min="6158" max="6158" width="11.28515625" style="125" customWidth="1"/><col min="6159" max="6159" width="10.42578125" style="125" customWidth="1"/><col min="6160" max="6160" width="11.42578125" style="125"/><col min="6161" max="6162" width="12.5703125" style="125" customWidth="1"/><col min="6163" max="6400" width="11.42578125" style="125"/><col min="6401" max="6401" width="3.28515625" style="125" customWidth="1"/><col min="6402" max="6402" width="56.140625" style="125" customWidth="1"/><col min="6403" max="6403" width="13" style="125" customWidth="1"/><col min="6404" max="6404" width="12.7109375" style="125" customWidth="1"/><col min="6405" max="6405" width="11.5703125" style="125" customWidth="1"/><col min="6406" max="6406" width="11.140625" style="125" customWidth="1"/><col min="6407" max="6407" width="11.28515625" style="125" customWidth="1"/><col min="6408" max="6408" width="10.140625" style="125" customWidth="1"/><col min="6409" max="6409" width="9.5703125" style="125" customWidth="1"/><col min="6410" max="6410" width="10.7109375" style="125" customWidth="1"/><col min="6411" max="6411" width="8.5703125" style="125" customWidth="1"/><col min="6412" max="6412" width="12.42578125" style="125" customWidth="1"/><col min="6413" max="6413" width="9.7109375" style="125" customWidth="1"/><col min="6414" max="6414" width="11.28515625" style="125" customWidth="1"/><col min="6415" max="6415" width="10.42578125" style="125" customWidth="1"/><col min="6416" max="6416" width="11.42578125" style="125"/><col min="6417" max="6418" width="12.5703125" style="125" customWidth="1"/><col min="6419" max="6656" width="11.42578125" style="125"/><col min="6657" max="6657" width="3.28515625" style="125" customWidth="1"/><col min="6658" max="6658" width="56.140625" style="125" customWidth="1"/><col min="6659" max="6659" width="13" style="125" customWidth="1"/><col min="6660" max="6660" width="12.7109375" style="125" customWidth="1"/><col min="6661" max="6661" width="11.5703125" style="125" customWidth="1"/><col min="6662" max="6662" width="11.140625" style="125" customWidth="1"/><col min="6663" max="6663" width="11.28515625" style="125" customWidth="1"/><col min="6664" max="6664" width="10.140625" style="125" customWidth="1"/><col min="6665" max="6665" width="9.5703125" style="125" customWidth="1"/><col min="6666" max="6666" width="10.7109375" style="125" customWidth="1"/><col min="6667" max="6667" width="8.5703125" style="125" customWidth="1"/><col min="6668" max="6668" width="12.42578125" style="125" customWidth="1"/><col min="6669" max="6669" width="9.7109375" style="125" customWidth="1"/><col min="6670" max="6670" width="11.28515625" style="125" customWidth="1"/><col min="6671" max="6671" width="10.42578125" style="125" customWidth="1"/><col min="6672" max="6672" width="11.42578125" style="125"/><col min="6673" max="6674" width="12.5703125" style="125" customWidth="1"/><col min="6675" max="6912" width="11.42578125" style="125"/><col min="6913" max="6913" width="3.28515625" style="125" customWidth="1"/><col min="6914" max="6914" width="56.140625" style="125" customWidth="1"/><col min="6915" max="6915" width="13" style="125" customWidth="1"/><col min="6916" max="6916" width="12.7109375" style="125" customWidth="1"/><col min="6917" max="6917" width="11.5703125" style="125" customWidth="1"/><col min="6918" max="6918" width="11.140625" style="125" customWidth="1"/><col min="6919" max="6919" width="11.28515625" style="125" customWidth="1"/><col min="6920" max="6920" width="10.140625" style="125" customWidth="1"/><col min="6921" max="6921" width="9.5703125" style="125" customWidth="1"/><col min="6922" max="6922" width="10.7109375" style="125" customWidth="1"/><col min="6923" max="6923" width="8.5703125" style="125" customWidth="1"/><col min="6924" max="6924" width="12.42578125" style="125" customWidth="1"/><col min="6925" max="6925" width="9.7109375" style="125" customWidth="1"/><col min="6926" max="6926" width="11.28515625" style="125" customWidth="1"/><col min="6927" max="6927" width="10.42578125" style="125" customWidth="1"/><col min="6928" max="6928" width="11.42578125" style="125"/><col min="6929" max="6930" width="12.5703125" style="125" customWidth="1"/><col min="6931" max="7168" width="11.42578125" style="125"/><col min="7169" max="7169" width="3.28515625" style="125" customWidth="1"/><col min="7170" max="7170" width="56.140625" style="125" customWidth="1"/><col min="7171" max="7171" width="13" style="125" customWidth="1"/><col min="7172" max="7172" width="12.7109375" style="125" customWidth="1"/><col min="7173" max="7173" width="11.5703125" style="125" customWidth="1"/><col min="7174" max="7174" width="11.140625" style="125" customWidth="1"/><col min="7175" max="7175" width="11.28515625" style="125" customWidth="1"/><col min="7176" max="7176" width="10.140625" style="125" customWidth="1"/><col min="7177" max="7177" width="9.5703125" style="125" customWidth="1"/><col min="7178" max="7178" width="10.7109375" style="125" customWidth="1"/><col min="7179" max="7179" width="8.5703125" style="125" customWidth="1"/><col min="7180" max="7180" width="12.42578125" style="125" customWidth="1"/><col min="7181" max="7181" width="9.7109375" style="125" customWidth="1"/><col min="7182" max="7182" width="11.28515625" style="125" customWidth="1"/><col min="7183" max="7183" width="10.42578125" style="125" customWidth="1"/><col min="7184" max="7184" width="11.42578125" style="125"/><col min="7185" max="7186" width="12.5703125" style="125" customWidth="1"/><col min="7187" max="7424" width="11.42578125" style="125"/><col min="7425" max="7425" width="3.28515625" style="125" customWidth="1"/><col min="7426" max="7426" width="56.140625" style="125" customWidth="1"/><col min="7427" max="7427" width="13" style="125" customWidth="1"/><col min="7428" max="7428" width="12.7109375" style="125" customWidth="1"/><col min="7429" max="7429" width="11.5703125" style="125" customWidth="1"/><col min="7430" max="7430" width="11.140625" style="125" customWidth="1"/><col min="7431" max="7431" width="11.28515625" style="125" customWidth="1"/><col min="7432" max="7432" width="10.140625" style="125" customWidth="1"/><col min="7433" max="7433" width="9.5703125" style="125" customWidth="1"/><col min="7434" max="7434" width="10.7109375" style="125" customWidth="1"/><col min="7435" max="7435" width="8.5703125" style="125" customWidth="1"/><col min="7436" max="7436" width="12.42578125" style="125" customWidth="1"/><col min="7437" max="7437" width="9.7109375" style="125" customWidth="1"/><col min="7438" max="7438" width="11.28515625" style="125" customWidth="1"/><col min="7439" max="7439" width="10.42578125" style="125" customWidth="1"/><col min="7440" max="7440" width="11.42578125" style="125"/><col min="7441" max="7442" width="12.5703125" style="125" customWidth="1"/><col min="7443" max="7680" width="11.42578125" style="125"/><col min="7681" max="7681" width="3.28515625" style="125" customWidth="1"/><col min="7682" max="7682" width="56.140625" style="125" customWidth="1"/><col min="7683" max="7683" width="13" style="125" customWidth="1"/><col min="7684" max="7684" width="12.7109375" style="125" customWidth="1"/><col min="7685" max="7685" width="11.5703125" style="125" customWidth="1"/><col min="7686" max="7686" width="11.140625" style="125" customWidth="1"/><col min="7687" max="7687" width="11.28515625" style="125" customWidth="1"/><col min="7688" max="7688" width="10.140625" style="125" customWidth="1"/><col min="7689" max="7689" width="9.5703125" style="125" customWidth="1"/><col min="7690" max="7690" width="10.7109375" style="125" customWidth="1"/><col min="7691" max="7691" width="8.5703125" style="125" customWidth="1"/><col min="7692" max="7692" width="12.42578125" style="125" customWidth="1"/><col min="7693" max="7693" width="9.7109375" style="125" customWidth="1"/><col min="7694" max="7694" width="11.28515625" style="125" customWidth="1"/><col min="7695" max="7695" width="10.42578125" style="125" customWidth="1"/><col min="7696" max="7696" width="11.42578125" style="125"/><col min="7697" max="7698" width="12.5703125" style="125" customWidth="1"/><col min="7699" max="7936" width="11.42578125" style="125"/><col min="7937" max="7937" width="3.28515625" style="125" customWidth="1"/><col min="7938" max="7938" width="56.140625" style="125" customWidth="1"/><col min="7939" max="7939" width="13" style="125" customWidth="1"/><col min="7940" max="7940" width="12.7109375" style="125" customWidth="1"/><col min="7941" max="7941" width="11.5703125" style="125" customWidth="1"/><col min="7942" max="7942" width="11.140625" style="125" customWidth="1"/><col min="7943" max="7943" width="11.28515625" style="125" customWidth="1"/><col min="7944" max="7944" width="10.140625" style="125" customWidth="1"/><col min="7945" max="7945" width="9.5703125" style="125" customWidth="1"/><col min="7946" max="7946" width="10.7109375" style="125" customWidth="1"/><col min="7947" max="7947" width="8.5703125" style="125" customWidth="1"/><col min="7948" max="7948" width="12.42578125" style="125" customWidth="1"/><col min="7949" max="7949" width="9.7109375" style="125" customWidth="1"/><col min="7950" max="7950" width="11.28515625" style="125" customWidth="1"/><col min="7951" max="7951" width="10.42578125" style="125" customWidth="1"/><col min="7952" max="7952" width="11.42578125" style="125"/><col min="7953" max="7954" width="12.5703125" style="125" customWidth="1"/><col min="7955" max="8192" width="11.42578125" style="125"/><col min="8193" max="8193" width="3.28515625" style="125" customWidth="1"/><col min="8194" max="8194" width="56.140625" style="125" customWidth="1"/><col min="8195" max="8195" width="13" style="125" customWidth="1"/><col min="8196" max="8196" width="12.7109375" style="125" customWidth="1"/><col min="8197" max="8197" width="11.5703125" style="125" customWidth="1"/><col min="8198" max="8198" width="11.140625" style="125" customWidth="1"/><col min="8199" max="8199" width="11.28515625" style="125" customWidth="1"/><col min="8200" max="8200" width="10.140625" style="125" customWidth="1"/><col min="8201" max="8201" width="9.5703125" style="125" customWidth="1"/><col min="8202" max="8202" width="10.7109375" style="125" customWidth="1"/><col min="8203" max="8203" width="8.5703125" style="125" customWidth="1"/><col min="8204" max="8204" width="12.42578125" style="125" customWidth="1"/><col min="8205" max="8205" width="9.7109375" style="125" customWidth="1"/><col min="8206" max="8206" width="11.28515625" style="125" customWidth="1"/><col min="8207" max="8207" width="10.42578125" style="125" customWidth="1"/><col min="8208" max="8208" width="11.42578125" style="125"/><col min="8209" max="8210" width="12.5703125" style="125" customWidth="1"/><col min="8211" max="8448" width="11.42578125" style="125"/><col min="8449" max="8449" width="3.28515625" style="125" customWidth="1"/><col min="8450" max="8450" width="56.140625" style="125" customWidth="1"/><col min="8451" max="8451" width="13" style="125" customWidth="1"/><col min="8452" max="8452" width="12.7109375" style="125" customWidth="1"/><col min="8453" max="8453" width="11.5703125" style="125" customWidth="1"/><col min="8454" max="8454" width="11.140625" style="125" customWidth="1"/><col min="8455" max="8455" width="11.28515625" style="125" customWidth="1"/><col min="8456" max="8456" width="10.140625" style="125" customWidth="1"/><col min="8457" max="8457" width="9.5703125" style="125" customWidth="1"/><col min="8458" max="8458" width="10.7109375" style="125" customWidth="1"/><col min="8459" max="8459" width="8.5703125" style="125" customWidth="1"/><col min="8460" max="8460" width="12.42578125" style="125" customWidth="1"/><col min="8461" max="8461" width="9.7109375" style="125" customWidth="1"/><col min="8462" max="8462" width="11.28515625" style="125" customWidth="1"/><col min="8463" max="8463" width="10.42578125" style="125" customWidth="1"/><col min="8464" max="8464" width="11.42578125" style="125"/><col min="8465" max="8466" width="12.5703125" style="125" customWidth="1"/><col min="8467" max="8704" width="11.42578125" style="125"/><col min="8705" max="8705" width="3.28515625" style="125" customWidth="1"/><col min="8706" max="8706" width="56.140625" style="125" customWidth="1"/><col min="8707" max="8707" width="13" style="125" customWidth="1"/><col min="8708" max="8708" width="12.7109375" style="125" customWidth="1"/><col min="8709" max="8709" width="11.5703125" style="125" customWidth="1"/><col min="8710" max="8710" width="11.140625" style="125" customWidth="1"/><col min="8711" max="8711" width="11.28515625" style="125" customWidth="1"/><col min="8712" max="8712" width="10.140625" style="125" customWidth="1"/><col min="8713" max="8713" width="9.5703125" style="125" customWidth="1"/><col min="8714" max="8714" width="10.7109375" style="125" customWidth="1"/><col min="8715" max="8715" width="8.5703125" style="125" customWidth="1"/><col min="8716" max="8716" width="12.42578125" style="125" customWidth="1"/><col min="8717" max="8717" width="9.7109375" style="125" customWidth="1"/><col min="8718" max="8718" width="11.28515625" style="125" customWidth="1"/><col min="8719" max="8719" width="10.42578125" style="125" customWidth="1"/><col min="8720" max="8720" width="11.42578125" style="125"/><col min="8721" max="8722" width="12.5703125" style="125" customWidth="1"/><col min="8723" max="8960" width="11.42578125" style="125"/><col min="8961" max="8961" width="3.28515625" style="125" customWidth="1"/><col min="8962" max="8962" width="56.140625" style="125" customWidth="1"/><col min="8963" max="8963" width="13" style="125" customWidth="1"/><col min="8964" max="8964" width="12.7109375" style="125" customWidth="1"/><col min="8965" max="8965" width="11.5703125" style="125" customWidth="1"/><col min="8966" max="8966" width="11.140625" style="125" customWidth="1"/><col min="8967" max="8967" width="11.28515625" style="125" customWidth="1"/><col min="8968" max="8968" width="10.140625" style="125" customWidth="1"/><col min="8969" max="8969" width="9.5703125" style="125" customWidth="1"/><col min="8970" max="8970" width="10.7109375" style="125" customWidth="1"/><col min="8971" max="8971" width="8.5703125" style="125" customWidth="1"/><col min="8972" max="8972" width="12.42578125" style="125" customWidth="1"/><col min="8973" max="8973" width="9.7109375" style="125" customWidth="1"/><col min="8974" max="8974" width="11.28515625" style="125" customWidth="1"/><col min="8975" max="8975" width="10.42578125" style="125" customWidth="1"/><col min="8976" max="8976" width="11.42578125" style="125"/><col min="8977" max="8978" width="12.5703125" style="125" customWidth="1"/><col min="8979" max="9216" width="11.42578125" style="125"/><col min="9217" max="9217" width="3.28515625" style="125" customWidth="1"/><col min="9218" max="9218" width="56.140625" style="125" customWidth="1"/><col min="9219" max="9219" width="13" style="125" customWidth="1"/><col min="9220" max="9220" width="12.7109375" style="125" customWidth="1"/><col min="9221" max="9221" width="11.5703125" style="125" customWidth="1"/><col min="9222" max="9222" width="11.140625" style="125" customWidth="1"/><col min="9223" max="9223" width="11.28515625" style="125" customWidth="1"/><col min="9224" max="9224" width="10.140625" style="125" customWidth="1"/><col min="9225" max="9225" width="9.5703125" style="125" customWidth="1"/><col min="9226" max="9226" width="10.7109375" style="125" customWidth="1"/><col min="9227" max="9227" width="8.5703125" style="125" customWidth="1"/><col min="9228" max="9228" width="12.42578125" style="125" customWidth="1"/><col min="9229" max="9229" width="9.7109375" style="125" customWidth="1"/><col min="9230" max="9230" width="11.28515625" style="125" customWidth="1"/><col min="9231" max="9231" width="10.42578125" style="125" customWidth="1"/><col min="9232" max="9232" width="11.42578125" style="125"/><col min="9233" max="9234" width="12.5703125" style="125" customWidth="1"/><col min="9235" max="9472" width="11.42578125" style="125"/><col min="9473" max="9473" width="3.28515625" style="125" customWidth="1"/><col min="9474" max="9474" width="56.140625" style="125" customWidth="1"/><col min="9475" max="9475" width="13" style="125" customWidth="1"/><col min="9476" max="9476" width="12.7109375" style="125" customWidth="1"/><col min="9477" max="9477" width="11.5703125" style="125" customWidth="1"/><col min="9478" max="9478" width="11.140625" style="125" customWidth="1"/><col min="9479" max="9479" width="11.28515625" style="125" customWidth="1"/><col min="9480" max="9480" width="10.140625" style="125" customWidth="1"/><col min="9481" max="9481" width="9.5703125" style="125" customWidth="1"/><col min="9482" max="9482" width="10.7109375" style="125" customWidth="1"/><col min="9483" max="9483" width="8.5703125" style="125" customWidth="1"/><col min="9484" max="9484" width="12.42578125" style="125" customWidth="1"/><col min="9485" max="9485" width="9.7109375" style="125" customWidth="1"/><col min="9486" max="9486" width="11.28515625" style="125" customWidth="1"/><col min="9487" max="9487" width="10.42578125" style="125" customWidth="1"/><col min="9488" max="9488" width="11.42578125" style="125"/><col min="9489" max="9490" width="12.5703125" style="125" customWidth="1"/><col min="9491" max="9728" width="11.42578125" style="125"/><col min="9729" max="9729" width="3.28515625" style="125" customWidth="1"/><col min="9730" max="9730" width="56.140625" style="125" customWidth="1"/><col min="9731" max="9731" width="13" style="125" customWidth="1"/><col min="9732" max="9732" width="12.7109375" style="125" customWidth="1"/><col min="9733" max="9733" width="11.5703125" style="125" customWidth="1"/><col min="9734" max="9734" width="11.140625" style="125" customWidth="1"/><col min="9735" max="9735" width="11.28515625" style="125" customWidth="1"/><col min="9736" max="9736" width="10.140625" style="125" customWidth="1"/><col min="9737" max="9737" width="9.5703125" style="125" customWidth="1"/><col min="9738" max="9738" width="10.7109375" style="125" customWidth="1"/><col min="9739" max="9739" width="8.5703125" style="125" customWidth="1"/><col min="9740" max="9740" width="12.42578125" style="125" customWidth="1"/><col min="9741" max="9741" width="9.7109375" style="125" customWidth="1"/><col min="9742" max="9742" width="11.28515625" style="125" customWidth="1"/><col min="9743" max="9743" width="10.42578125" style="125" customWidth="1"/><col min="9744" max="9744" width="11.42578125" style="125"/><col min="9745" max="9746" width="12.5703125" style="125" customWidth="1"/><col min="9747" max="9984" width="11.42578125" style="125"/><col min="9985" max="9985" width="3.28515625" style="125" customWidth="1"/><col min="9986" max="9986" width="56.140625" style="125" customWidth="1"/><col min="9987" max="9987" width="13" style="125" customWidth="1"/><col min="9988" max="9988" width="12.7109375" style="125" customWidth="1"/><col min="9989" max="9989" width="11.5703125" style="125" customWidth="1"/><col min="9990" max="9990" width="11.140625" style="125" customWidth="1"/><col min="9991" max="9991" width="11.28515625" style="125" customWidth="1"/><col min="9992" max="9992" width="10.140625" style="125" customWidth="1"/><col min="9993" max="9993" width="9.5703125" style="125" customWidth="1"/><col min="9994" max="9994" width="10.7109375" style="125" customWidth="1"/><col min="9995" max="9995" width="8.5703125" style="125" customWidth="1"/><col min="9996" max="9996" width="12.42578125" style="125" customWidth="1"/><col min="9997" max="9997" width="9.7109375" style="125" customWidth="1"/><col min="9998" max="9998" width="11.28515625" style="125" customWidth="1"/><col min="9999" max="9999" width="10.42578125" style="125" customWidth="1"/><col min="10000" max="10000" width="11.42578125" style="125"/><col min="10001" max="10002" width="12.5703125" style="125" customWidth="1"/><col min="10003" max="10240" width="11.42578125" style="125"/><col min="10241" max="10241" width="3.28515625" style="125" customWidth="1"/><col min="10242" max="10242" width="56.140625" style="125" customWidth="1"/><col min="10243" max="10243" width="13" style="125" customWidth="1"/><col min="10244" max="10244" width="12.7109375" style="125" customWidth="1"/><col min="10245" max="10245" width="11.5703125" style="125" customWidth="1"/><col min="10246" max="10246" width="11.140625" style="125" customWidth="1"/><col min="10247" max="10247" width="11.28515625" style="125" customWidth="1"/><col min="10248" max="10248" width="10.140625" style="125" customWidth="1"/><col min="10249" max="10249" width="9.5703125" style="125" customWidth="1"/><col min="10250" max="10250" width="10.7109375" style="125" customWidth="1"/><col min="10251" max="10251" width="8.5703125" style="125" customWidth="1"/><col min="10252" max="10252" width="12.42578125" style="125" customWidth="1"/><col min="10253" max="10253" width="9.7109375" style="125" customWidth="1"/><col min="10254" max="10254" width="11.28515625" style="125" customWidth="1"/><col min="10255" max="10255" width="10.42578125" style="125" customWidth="1"/><col min="10256" max="10256" width="11.42578125" style="125"/><col min="10257" max="10258" width="12.5703125" style="125" customWidth="1"/><col min="10259" max="10496" width="11.42578125" style="125"/><col min="10497" max="10497" width="3.28515625" style="125" customWidth="1"/><col min="10498" max="10498" width="56.140625" style="125" customWidth="1"/><col min="10499" max="10499" width="13" style="125" customWidth="1"/><col min="10500" max="10500" width="12.7109375" style="125" customWidth="1"/><col min="10501" max="10501" width="11.5703125" style="125" customWidth="1"/><col min="10502" max="10502" width="11.140625" style="125" customWidth="1"/><col min="10503" max="10503" width="11.28515625" style="125" customWidth="1"/><col min="10504" max="10504" width="10.140625" style="125" customWidth="1"/><col min="10505" max="10505" width="9.5703125" style="125" customWidth="1"/><col min="10506" max="10506" width="10.7109375" style="125" customWidth="1"/><col min="10507" max="10507" width="8.5703125" style="125" customWidth="1"/><col min="10508" max="10508" width="12.42578125" style="125" customWidth="1"/><col min="10509" max="10509" width="9.7109375" style="125" customWidth="1"/><col min="10510" max="10510" width="11.28515625" style="125" customWidth="1"/><col min="10511" max="10511" width="10.42578125" style="125" customWidth="1"/><col min="10512" max="10512" width="11.42578125" style="125"/><col min="10513" max="10514" width="12.5703125" style="125" customWidth="1"/><col min="10515" max="10752" width="11.42578125" style="125"/><col min="10753" max="10753" width="3.28515625" style="125" customWidth="1"/><col min="10754" max="10754" width="56.140625" style="125" customWidth="1"/><col min="10755" max="10755" width="13" style="125" customWidth="1"/><col min="10756" max="10756" width="12.7109375" style="125" customWidth="1"/><col min="10757" max="10757" width="11.5703125" style="125" customWidth="1"/><col min="10758" max="10758" width="11.140625" style="125" customWidth="1"/><col min="10759" max="10759" width="11.28515625" style="125" customWidth="1"/><col min="10760" max="10760" width="10.140625" style="125" customWidth="1"/><col min="10761" max="10761" width="9.5703125" style="125" customWidth="1"/><col min="10762" max="10762" width="10.7109375" style="125" customWidth="1"/><col min="10763" max="10763" width="8.5703125" style="125" customWidth="1"/><col min="10764" max="10764" width="12.42578125" style="125" customWidth="1"/><col min="10765" max="10765" width="9.7109375" style="125" customWidth="1"/><col min="10766" max="10766" width="11.28515625" style="125" customWidth="1"/><col min="10767" max="10767" width="10.42578125" style="125" customWidth="1"/><col min="10768" max="10768" width="11.42578125" style="125"/><col min="10769" max="10770" width="12.5703125" style="125" customWidth="1"/><col min="10771" max="11008" width="11.42578125" style="125"/><col min="11009" max="11009" width="3.28515625" style="125" customWidth="1"/><col min="11010" max="11010" width="56.140625" style="125" customWidth="1"/><col min="11011" max="11011" width="13" style="125" customWidth="1"/><col min="11012" max="11012" width="12.7109375" style="125" customWidth="1"/><col min="11013" max="11013" width="11.5703125" style="125" customWidth="1"/><col min="11014" max="11014" width="11.140625" style="125" customWidth="1"/><col min="11015" max="11015" width="11.28515625" style="125" customWidth="1"/><col min="11016" max="11016" width="10.140625" style="125" customWidth="1"/><col min="11017" max="11017" width="9.5703125" style="125" customWidth="1"/><col min="11018" max="11018" width="10.7109375" style="125" customWidth="1"/><col min="11019" max="11019" width="8.5703125" style="125" customWidth="1"/><col min="11020" max="11020" width="12.42578125" style="125" customWidth="1"/><col min="11021" max="11021" width="9.7109375" style="125" customWidth="1"/><col min="11022" max="11022" width="11.28515625" style="125" customWidth="1"/><col min="11023" max="11023" width="10.42578125" style="125" customWidth="1"/><col min="11024" max="11024" width="11.42578125" style="125"/><col min="11025" max="11026" width="12.5703125" style="125" customWidth="1"/><col min="11027" max="11264" width="11.42578125" style="125"/><col min="11265" max="11265" width="3.28515625" style="125" customWidth="1"/><col min="11266" max="11266" width="56.140625" style="125" customWidth="1"/><col min="11267" max="11267" width="13" style="125" customWidth="1"/><col min="11268" max="11268" width="12.7109375" style="125" customWidth="1"/><col min="11269" max="11269" width="11.5703125" style="125" customWidth="1"/><col min="11270" max="11270" width="11.140625" style="125" customWidth="1"/><col min="11271" max="11271" width="11.28515625" style="125" customWidth="1"/><col min="11272" max="11272" width="10.140625" style="125" customWidth="1"/><col min="11273" max="11273" width="9.5703125" style="125" customWidth="1"/><col min="11274" max="11274" width="10.7109375" style="125" customWidth="1"/><col min="11275" max="11275" width="8.5703125" style="125" customWidth="1"/><col min="11276" max="11276" width="12.42578125" style="125" customWidth="1"/><col min="11277" max="11277" width="9.7109375" style="125" customWidth="1"/><col min="11278" max="11278" width="11.28515625" style="125" customWidth="1"/><col min="11279" max="11279" width="10.42578125" style="125" customWidth="1"/><col min="11280" max="11280" width="11.42578125" style="125"/><col min="11281" max="11282" width="12.5703125" style="125" customWidth="1"/><col min="11283" max="11520" width="11.42578125" style="125"/><col min="11521" max="11521" width="3.28515625" style="125" customWidth="1"/><col min="11522" max="11522" width="56.140625" style="125" customWidth="1"/><col min="11523" max="11523" width="13" style="125" customWidth="1"/><col min="11524" max="11524" width="12.7109375" style="125" customWidth="1"/><col min="11525" max="11525" width="11.5703125" style="125" customWidth="1"/><col min="11526" max="11526" width="11.140625" style="125" customWidth="1"/><col min="11527" max="11527" width="11.28515625" style="125" customWidth="1"/><col min="11528" max="11528" width="10.140625" style="125" customWidth="1"/><col min="11529" max="11529" width="9.5703125" style="125" customWidth="1"/><col min="11530" max="11530" width="10.7109375" style="125" customWidth="1"/><col min="11531" max="11531" width="8.5703125" style="125" customWidth="1"/><col min="11532" max="11532" width="12.42578125" style="125" customWidth="1"/><col min="11533" max="11533" width="9.7109375" style="125" customWidth="1"/><col min="11534" max="11534" width="11.28515625" style="125" customWidth="1"/><col min="11535" max="11535" width="10.42578125" style="125" customWidth="1"/><col min="11536" max="11536" width="11.42578125" style="125"/><col min="11537" max="11538" width="12.5703125" style="125" customWidth="1"/><col min="11539" max="11776" width="11.42578125" style="125"/><col min="11777" max="11777" width="3.28515625" style="125" customWidth="1"/><col min="11778" max="11778" width="56.140625" style="125" customWidth="1"/><col min="11779" max="11779" width="13" style="125" customWidth="1"/><col min="11780" max="11780" width="12.7109375" style="125" customWidth="1"/><col min="11781" max="11781" width="11.5703125" style="125" customWidth="1"/><col min="11782" max="11782" width="11.140625" style="125" customWidth="1"/><col min="11783" max="11783" width="11.28515625" style="125" customWidth="1"/><col min="11784" max="11784" width="10.140625" style="125" customWidth="1"/><col min="11785" max="11785" width="9.5703125" style="125" customWidth="1"/><col min="11786" max="11786" width="10.7109375" style="125" customWidth="1"/><col min="11787" max="11787" width="8.5703125" style="125" customWidth="1"/><col min="11788" max="11788" width="12.42578125" style="125" customWidth="1"/><col min="11789" max="11789" width="9.7109375" style="125" customWidth="1"/><col min="11790" max="11790" width="11.28515625" style="125" customWidth="1"/><col min="11791" max="11791" width="10.42578125" style="125" customWidth="1"/><col min="11792" max="11792" width="11.42578125" style="125"/><col min="11793" max="11794" width="12.5703125" style="125" customWidth="1"/><col min="11795" max="12032" width="11.42578125" style="125"/><col min="12033" max="12033" width="3.28515625" style="125" customWidth="1"/><col min="12034" max="12034" width="56.140625" style="125" customWidth="1"/><col min="12035" max="12035" width="13" style="125" customWidth="1"/><col min="12036" max="12036" width="12.7109375" style="125" customWidth="1"/><col min="12037" max="12037" width="11.5703125" style="125" customWidth="1"/><col min="12038" max="12038" width="11.140625" style="125" customWidth="1"/><col min="12039" max="12039" width="11.28515625" style="125" customWidth="1"/><col min="12040" max="12040" width="10.140625" style="125" customWidth="1"/><col min="12041" max="12041" width="9.5703125" style="125" customWidth="1"/><col min="12042" max="12042" width="10.7109375" style="125" customWidth="1"/><col min="12043" max="12043" width="8.5703125" style="125" customWidth="1"/><col min="12044" max="12044" width="12.42578125" style="125" customWidth="1"/><col min="12045" max="12045" width="9.7109375" style="125" customWidth="1"/><col min="12046" max="12046" width="11.28515625" style="125" customWidth="1"/><col min="12047" max="12047" width="10.42578125" style="125" customWidth="1"/><col min="12048" max="12048" width="11.42578125" style="125"/><col min="12049" max="12050" width="12.5703125" style="125" customWidth="1"/><col min="12051" max="12288" width="11.42578125" style="125"/><col min="12289" max="12289" width="3.28515625" style="125" customWidth="1"/><col min="12290" max="12290" width="56.140625" style="125" customWidth="1"/><col min="12291" max="12291" width="13" style="125" customWidth="1"/><col min="12292" max="12292" width="12.7109375" style="125" customWidth="1"/><col min="12293" max="12293" width="11.5703125" style="125" customWidth="1"/><col min="12294" max="12294" width="11.140625" style="125" customWidth="1"/><col min="12295" max="12295" width="11.28515625" style="125" customWidth="1"/><col min="12296" max="12296" width="10.140625" style="125" customWidth="1"/><col min="12297" max="12297" width="9.5703125" style="125" customWidth="1"/><col min="12298" max="12298" width="10.7109375" style="125" customWidth="1"/><col min="12299" max="12299" width="8.5703125" style="125" customWidth="1"/><col min="12300" max="12300" width="12.42578125" style="125" customWidth="1"/><col min="12301" max="12301" width="9.7109375" style="125" customWidth="1"/><col min="12302" max="12302" width="11.28515625" style="125" customWidth="1"/><col min="12303" max="12303" width="10.42578125" style="125" customWidth="1"/><col min="12304" max="12304" width="11.42578125" style="125"/><col min="12305" max="12306" width="12.5703125" style="125" customWidth="1"/><col min="12307" max="12544" width="11.42578125" style="125"/><col min="12545" max="12545" width="3.28515625" style="125" customWidth="1"/><col min="12546" max="12546" width="56.140625" style="125" customWidth="1"/><col min="12547" max="12547" width="13" style="125" customWidth="1"/><col min="12548" max="12548" width="12.7109375" style="125" customWidth="1"/><col min="12549" max="12549" width="11.5703125" style="125" customWidth="1"/><col min="12550" max="12550" width="11.140625" style="125" customWidth="1"/><col min="12551" max="12551" width="11.28515625" style="125" customWidth="1"/><col min="12552" max="12552" width="10.140625" style="125" customWidth="1"/><col min="12553" max="12553" width="9.5703125" style="125" customWidth="1"/><col min="12554" max="12554" width="10.7109375" style="125" customWidth="1"/><col min="12555" max="12555" width="8.5703125" style="125" customWidth="1"/><col min="12556" max="12556" width="12.42578125" style="125" customWidth="1"/><col min="12557" max="12557" width="9.7109375" style="125" customWidth="1"/><col min="12558" max="12558" width="11.28515625" style="125" customWidth="1"/><col min="12559" max="12559" width="10.42578125" style="125" customWidth="1"/><col min="12560" max="12560" width="11.42578125" style="125"/><col min="12561" max="12562" width="12.5703125" style="125" customWidth="1"/><col min="12563" max="12800" width="11.42578125" style="125"/><col min="12801" max="12801" width="3.28515625" style="125" customWidth="1"/><col min="12802" max="12802" width="56.140625" style="125" customWidth="1"/><col min="12803" max="12803" width="13" style="125" customWidth="1"/><col min="12804" max="12804" width="12.7109375" style="125" customWidth="1"/><col min="12805" max="12805" width="11.5703125" style="125" customWidth="1"/><col min="12806" max="12806" width="11.140625" style="125" customWidth="1"/><col min="12807" max="12807" width="11.28515625" style="125" customWidth="1"/><col min="12808" max="12808" width="10.140625" style="125" customWidth="1"/><col min="12809" max="12809" width="9.5703125" style="125" customWidth="1"/><col min="12810" max="12810" width="10.7109375" style="125" customWidth="1"/><col min="12811" max="12811" width="8.5703125" style="125" customWidth="1"/><col min="12812" max="12812" width="12.42578125" style="125" customWidth="1"/><col min="12813" max="12813" width="9.7109375" style="125" customWidth="1"/><col min="12814" max="12814" width="11.28515625" style="125" customWidth="1"/><col min="12815" max="12815" width="10.42578125" style="125" customWidth="1"/><col min="12816" max="12816" width="11.42578125" style="125"/><col min="12817" max="12818" width="12.5703125" style="125" customWidth="1"/><col min="12819" max="13056" width="11.42578125" style="125"/><col min="13057" max="13057" width="3.28515625" style="125" customWidth="1"/><col min="13058" max="13058" width="56.140625" style="125" customWidth="1"/><col min="13059" max="13059" width="13" style="125" customWidth="1"/><col min="13060" max="13060" width="12.7109375" style="125" customWidth="1"/><col min="13061" max="13061" width="11.5703125" style="125" customWidth="1"/><col min="13062" max="13062" width="11.140625" style="125" customWidth="1"/><col min="13063" max="13063" width="11.28515625" style="125" customWidth="1"/><col min="13064" max="13064" width="10.140625" style="125" customWidth="1"/><col min="13065" max="13065" width="9.5703125" style="125" customWidth="1"/><col min="13066" max="13066" width="10.7109375" style="125" customWidth="1"/><col min="13067" max="13067" width="8.5703125" style="125" customWidth="1"/><col min="13068" max="13068" width="12.42578125" style="125" customWidth="1"/><col min="13069" max="13069" width="9.7109375" style="125" customWidth="1"/><col min="13070" max="13070" width="11.28515625" style="125" customWidth="1"/><col min="13071" max="13071" width="10.42578125" style="125" customWidth="1"/><col min="13072" max="13072" width="11.42578125" style="125"/><col min="13073" max="13074" width="12.5703125" style="125" customWidth="1"/><col min="13075" max="13312" width="11.42578125" style="125"/><col min="13313" max="13313" width="3.28515625" style="125" customWidth="1"/><col min="13314" max="13314" width="56.140625" style="125" customWidth="1"/><col min="13315" max="13315" width="13" style="125" customWidth="1"/><col min="13316" max="13316" width="12.7109375" style="125" customWidth="1"/><col min="13317" max="13317" width="11.5703125" style="125" customWidth="1"/><col min="13318" max="13318" width="11.140625" style="125" customWidth="1"/><col min="13319" max="13319" width="11.28515625" style="125" customWidth="1"/><col min="13320" max="13320" width="10.140625" style="125" customWidth="1"/><col min="13321" max="13321" width="9.5703125" style="125" customWidth="1"/><col min="13322" max="13322" width="10.7109375" style="125" customWidth="1"/><col min="13323" max="13323" width="8.5703125" style="125" customWidth="1"/><col min="13324" max="13324" width="12.42578125" style="125" customWidth="1"/><col min="13325" max="13325" width="9.7109375" style="125" customWidth="1"/><col min="13326" max="13326" width="11.28515625" style="125" customWidth="1"/><col min="13327" max="13327" width="10.42578125" style="125" customWidth="1"/><col min="13328" max="13328" width="11.42578125" style="125"/><col min="13329" max="13330" width="12.5703125" style="125" customWidth="1"/><col min="13331" max="13568" width="11.42578125" style="125"/><col min="13569" max="13569" width="3.28515625" style="125" customWidth="1"/><col min="13570" max="13570" width="56.140625" style="125" customWidth="1"/><col min="13571" max="13571" width="13" style="125" customWidth="1"/><col min="13572" max="13572" width="12.7109375" style="125" customWidth="1"/><col min="13573" max="13573" width="11.5703125" style="125" customWidth="1"/><col min="13574" max="13574" width="11.140625" style="125" customWidth="1"/><col min="13575" max="13575" width="11.28515625" style="125" customWidth="1"/><col min="13576" max="13576" width="10.140625" style="125" customWidth="1"/><col min="13577" max="13577" width="9.5703125" style="125" customWidth="1"/><col min="13578" max="13578" width="10.7109375" style="125" customWidth="1"/><col min="13579" max="13579" width="8.5703125" style="125" customWidth="1"/><col min="13580" max="13580" width="12.42578125" style="125" customWidth="1"/><col min="13581" max="13581" width="9.7109375" style="125" customWidth="1"/><col min="13582" max="13582" width="11.28515625" style="125" customWidth="1"/><col min="13583" max="13583" width="10.42578125" style="125" customWidth="1"/><col min="13584" max="13584" width="11.42578125" style="125"/><col min="13585" max="13586" width="12.5703125" style="125" customWidth="1"/><col min="13587" max="13824" width="11.42578125" style="125"/><col min="13825" max="13825" width="3.28515625" style="125" customWidth="1"/><col min="13826" max="13826" width="56.140625" style="125" customWidth="1"/><col min="13827" max="13827" width="13" style="125" customWidth="1"/><col min="13828" max="13828" width="12.7109375" style="125" customWidth="1"/><col min="13829" max="13829" width="11.5703125" style="125" customWidth="1"/><col min="13830" max="13830" width="11.140625" style="125" customWidth="1"/><col min="13831" max="13831" width="11.28515625" style="125" customWidth="1"/><col min="13832" max="13832" width="10.140625" style="125" customWidth="1"/><col min="13833" max="13833" width="9.5703125" style="125" customWidth="1"/><col min="13834" max="13834" width="10.7109375" style="125" customWidth="1"/><col min="13835" max="13835" width="8.5703125" style="125" customWidth="1"/><col min="13836" max="13836" width="12.42578125" style="125" customWidth="1"/><col min="13837" max="13837" width="9.7109375" style="125" customWidth="1"/><col min="13838" max="13838" width="11.28515625" style="125" customWidth="1"/><col min="13839" max="13839" width="10.42578125" style="125" customWidth="1"/><col min="13840" max="13840" width="11.42578125" style="125"/><col min="13841" max="13842" width="12.5703125" style="125" customWidth="1"/><col min="13843" max="14080" width="11.42578125" style="125"/><col min="14081" max="14081" width="3.28515625" style="125" customWidth="1"/><col min="14082" max="14082" width="56.140625" style="125" customWidth="1"/><col min="14083" max="14083" width="13" style="125" customWidth="1"/><col min="14084" max="14084" width="12.7109375" style="125" customWidth="1"/><col min="14085" max="14085" width="11.5703125" style="125" customWidth="1"/><col min="14086" max="14086" width="11.140625" style="125" customWidth="1"/><col min="14087" max="14087" width="11.28515625" style="125" customWidth="1"/><col min="14088" max="14088" width="10.140625" style="125" customWidth="1"/><col min="14089" max="14089" width="9.5703125" style="125" customWidth="1"/><col min="14090" max="14090" width="10.7109375" style="125" customWidth="1"/><col min="14091" max="14091" width="8.5703125" style="125" customWidth="1"/><col min="14092" max="14092" width="12.42578125" style="125" customWidth="1"/><col min="14093" max="14093" width="9.7109375" style="125" customWidth="1"/><col min="14094" max="14094" width="11.28515625" style="125" customWidth="1"/><col min="14095" max="14095" width="10.42578125" style="125" customWidth="1"/><col min="14096" max="14096" width="11.42578125" style="125"/><col min="14097" max="14098" width="12.5703125" style="125" customWidth="1"/><col min="14099" max="14336" width="11.42578125" style="125"/><col min="14337" max="14337" width="3.28515625" style="125" customWidth="1"/><col min="14338" max="14338" width="56.140625" style="125" customWidth="1"/><col min="14339" max="14339" width="13" style="125" customWidth="1"/><col min="14340" max="14340" width="12.7109375" style="125" customWidth="1"/><col min="14341" max="14341" width="11.5703125" style="125" customWidth="1"/><col min="14342" max="14342" width="11.140625" style="125" customWidth="1"/><col min="14343" max="14343" width="11.28515625" style="125" customWidth="1"/><col min="14344" max="14344" width="10.140625" style="125" customWidth="1"/><col min="14345" max="14345" width="9.5703125" style="125" customWidth="1"/><col min="14346" max="14346" width="10.7109375" style="125" customWidth="1"/><col min="14347" max="14347" width="8.5703125" style="125" customWidth="1"/><col min="14348" max="14348" width="12.42578125" style="125" customWidth="1"/><col min="14349" max="14349" width="9.7109375" style="125" customWidth="1"/><col min="14350" max="14350" width="11.28515625" style="125" customWidth="1"/><col min="14351" max="14351" width="10.42578125" style="125" customWidth="1"/><col min="14352" max="14352" width="11.42578125" style="125"/><col min="14353" max="14354" width="12.5703125" style="125" customWidth="1"/><col min="14355" max="14592" width="11.42578125" style="125"/><col min="14593" max="14593" width="3.28515625" style="125" customWidth="1"/><col min="14594" max="14594" width="56.140625" style="125" customWidth="1"/><col min="14595" max="14595" width="13" style="125" customWidth="1"/><col min="14596" max="14596" width="12.7109375" style="125" customWidth="1"/><col min="14597" max="14597" width="11.5703125" style="125" customWidth="1"/><col min="14598" max="14598" width="11.140625" style="125" customWidth="1"/><col min="14599" max="14599" width="11.28515625" style="125" customWidth="1"/><col min="14600" max="14600" width="10.140625" style="125" customWidth="1"/><col min="14601" max="14601" width="9.5703125" style="125" customWidth="1"/><col min="14602" max="14602" width="10.7109375" style="125" customWidth="1"/><col min="14603" max="14603" width="8.5703125" style="125" customWidth="1"/><col min="14604" max="14604" width="12.42578125" style="125" customWidth="1"/><col min="14605" max="14605" width="9.7109375" style="125" customWidth="1"/><col min="14606" max="14606" width="11.28515625" style="125" customWidth="1"/><col min="14607" max="14607" width="10.42578125" style="125" customWidth="1"/><col min="14608" max="14608" width="11.42578125" style="125"/><col min="14609" max="14610" width="12.5703125" style="125" customWidth="1"/><col min="14611" max="14848" width="11.42578125" style="125"/><col min="14849" max="14849" width="3.28515625" style="125" customWidth="1"/><col min="14850" max="14850" width="56.140625" style="125" customWidth="1"/><col min="14851" max="14851" width="13" style="125" customWidth="1"/><col min="14852" max="14852" width="12.7109375" style="125" customWidth="1"/><col min="14853" max="14853" width="11.5703125" style="125" customWidth="1"/><col min="14854" max="14854" width="11.140625" style="125" customWidth="1"/><col min="14855" max="14855" width="11.28515625" style="125" customWidth="1"/><col min="14856" max="14856" width="10.140625" style="125" customWidth="1"/><col min="14857" max="14857" width="9.5703125" style="125" customWidth="1"/><col min="14858" max="14858" width="10.7109375" style="125" customWidth="1"/><col min="14859" max="14859" width="8.5703125" style="125" customWidth="1"/><col min="14860" max="14860" width="12.42578125" style="125" customWidth="1"/><col min="14861" max="14861" width="9.7109375" style="125" customWidth="1"/><col min="14862" max="14862" width="11.28515625" style="125" customWidth="1"/><col min="14863" max="14863" width="10.42578125" style="125" customWidth="1"/><col min="14864" max="14864" width="11.42578125" style="125"/><col min="14865" max="14866" width="12.5703125" style="125" customWidth="1"/><col min="14867" max="15104" width="11.42578125" style="125"/><col min="15105" max="15105" width="3.28515625" style="125" customWidth="1"/><col min="15106" max="15106" width="56.140625" style="125" customWidth="1"/><col min="15107" max="15107" width="13" style="125" customWidth="1"/><col min="15108" max="15108" width="12.7109375" style="125" customWidth="1"/><col min="15109" max="15109" width="11.5703125" style="125" customWidth="1"/><col min="15110" max="15110" width="11.140625" style="125" customWidth="1"/><col min="15111" max="15111" width="11.28515625" style="125" customWidth="1"/><col min="15112" max="15112" width="10.140625" style="125" customWidth="1"/><col min="15113" max="15113" width="9.5703125" style="125" customWidth="1"/><col min="15114" max="15114" width="10.7109375" style="125" customWidth="1"/><col min="15115" max="15115" width="8.5703125" style="125" customWidth="1"/><col min="15116" max="15116" width="12.42578125" style="125" customWidth="1"/><col min="15117" max="15117" width="9.7109375" style="125" customWidth="1"/><col min="15118" max="15118" width="11.28515625" style="125" customWidth="1"/><col min="15119" max="15119" width="10.42578125" style="125" customWidth="1"/><col min="15120" max="15120" width="11.42578125" style="125"/><col min="15121" max="15122" width="12.5703125" style="125" customWidth="1"/><col min="15123" max="15360" width="11.42578125" style="125"/><col min="15361" max="15361" width="3.28515625" style="125" customWidth="1"/><col min="15362" max="15362" width="56.140625" style="125" customWidth="1"/><col min="15363" max="15363" width="13" style="125" customWidth="1"/><col min="15364" max="15364" width="12.7109375" style="125" customWidth="1"/><col min="15365" max="15365" width="11.5703125" style="125" customWidth="1"/><col min="15366" max="15366" width="11.140625" style="125" customWidth="1"/><col min="15367" max="15367" width="11.28515625" style="125" customWidth="1"/><col min="15368" max="15368" width="10.140625" style="125" customWidth="1"/><col min="15369" max="15369" width="9.5703125" style="125" customWidth="1"/><col min="15370" max="15370" width="10.7109375" style="125" customWidth="1"/><col min="15371" max="15371" width="8.5703125" style="125" customWidth="1"/><col min="15372" max="15372" width="12.42578125" style="125" customWidth="1"/><col min="15373" max="15373" width="9.7109375" style="125" customWidth="1"/><col min="15374" max="15374" width="11.28515625" style="125" customWidth="1"/><col min="15375" max="15375" width="10.42578125" style="125" customWidth="1"/><col min="15376" max="15376" width="11.42578125" style="125"/><col min="15377" max="15378" width="12.5703125" style="125" customWidth="1"/><col min="15379" max="15616" width="11.42578125" style="125"/><col min="15617" max="15617" width="3.28515625" style="125" customWidth="1"/><col min="15618" max="15618" width="56.140625" style="125" customWidth="1"/><col min="15619" max="15619" width="13" style="125" customWidth="1"/><col min="15620" max="15620" width="12.7109375" style="125" customWidth="1"/><col min="15621" max="15621" width="11.5703125" style="125" customWidth="1"/><col min="15622" max="15622" width="11.140625" style="125" customWidth="1"/><col min="15623" max="15623" width="11.28515625" style="125" customWidth="1"/><col min="15624" max="15624" width="10.140625" style="125" customWidth="1"/><col min="15625" max="15625" width="9.5703125" style="125" customWidth="1"/><col min="15626" max="15626" width="10.7109375" style="125" customWidth="1"/><col min="15627" max="15627" width="8.5703125" style="125" customWidth="1"/><col min="15628" max="15628" width="12.42578125" style="125" customWidth="1"/><col min="15629" max="15629" width="9.7109375" style="125" customWidth="1"/><col min="15630" max="15630" width="11.28515625" style="125" customWidth="1"/><col min="15631" max="15631" width="10.42578125" style="125" customWidth="1"/><col min="15632" max="15632" width="11.42578125" style="125"/><col min="15633" max="15634" width="12.5703125" style="125" customWidth="1"/><col min="15635" max="15872" width="11.42578125" style="125"/><col min="15873" max="15873" width="3.28515625" style="125" customWidth="1"/><col min="15874" max="15874" width="56.140625" style="125" customWidth="1"/><col min="15875" max="15875" width="13" style="125" customWidth="1"/><col min="15876" max="15876" width="12.7109375" style="125" customWidth="1"/><col min="15877" max="15877" width="11.5703125" style="125" customWidth="1"/><col min="15878" max="15878" width="11.140625" style="125" customWidth="1"/><col min="15879" max="15879" width="11.28515625" style="125" customWidth="1"/><col min="15880" max="15880" width="10.140625" style="125" customWidth="1"/><col min="15881" max="15881" width="9.5703125" style="125" customWidth="1"/><col min="15882" max="15882" width="10.7109375" style="125" customWidth="1"/><col min="15883" max="15883" width="8.5703125" style="125" customWidth="1"/><col min="15884" max="15884" width="12.42578125" style="125" customWidth="1"/><col min="15885" max="15885" width="9.7109375" style="125" customWidth="1"/><col min="15886" max="15886" width="11.28515625" style="125" customWidth="1"/><col min="15887" max="15887" width="10.42578125" style="125" customWidth="1"/><col min="15888" max="15888" width="11.42578125" style="125"/><col min="15889" max="15890" width="12.5703125" style="125" customWidth="1"/><col min="15891" max="16128" width="11.42578125" style="125"/><col min="16129" max="16129" width="3.28515625" style="125" customWidth="1"/><col min="16130" max="16130" width="56.140625" style="125" customWidth="1"/><col min="16131" max="16131" width="13" style="125" customWidth="1"/><col min="16132" max="16132" width="12.7109375" style="125" customWidth="1"/><col min="16133" max="16133" width="11.5703125" style="125" customWidth="1"/><col min="16134" max="16134" width="11.140625" style="125" customWidth="1"/><col min="16135" max="16135" width="11.28515625" style="125" customWidth="1"/><col min="16136" max="16136" width="10.140625" style="125" customWidth="1"/><col min="16137" max="16137" width="9.5703125" style="125" customWidth="1"/><col min="16138" max="16138" width="10.7109375" style="125" customWidth="1"/><col min="16139" max="16139" width="8.5703125" style="125" customWidth="1"/><col min="16140" max="16140" width="12.42578125" style="125" customWidth="1"/><col min="16141" max="16141" width="9.7109375" style="125" customWidth="1"/><col min="16142" max="16142" width="11.28515625" style="125" customWidth="1"/><col min="16143" max="16143" width="10.42578125" style="125" customWidth="1"/><col min="16144" max="16144" width="11.42578125" style="125"/><col min="16145" max="16146" width="12.5703125" style="125" customWidth="1"/><col min="16147" max="16384" width="11.42578125" style="125"/></cols><sheetData><row r="1" spans="1:18"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row><row r="2" spans="1:18" s="21" customFormat="1" ht="28.5" customHeight="1" x14ac:dyDescent="0.25"><c r="A2" s="81"/><c r="B2" s="82" t="s"><v>423</v></c><c r="C2" s="81"/><c r="D2" s="81"/><c r="E2" s="81"/><c r="F2" s="83" t="str"><f>Translation!$A$10</f><v>Island</v></c><c r="G2" s="84" t="str"><f>'Start here'!$B$5</f><v>Crete</v></c><c r="H2" s="86"/><c r="I2" s="86"/><c r="J2" s="86"/><c r="K2" s="86"/><c r="L2" s="86"/><c r="M2" s="86"/><c r="N2" s="86"/><c r="O2" s="86"/><c r="P2" s="86"/><c r="Q2" s="86"/><c r="R2" s="86"/></row><row r="3" spans="1:18" ht="28.5" customHeight="1" x14ac:dyDescent="0.2"><c r="A3" s="265"/><c r="B3" s="265"/><c r="C3" s="265"/><c r="D3" s="265"/><c r="E3" s="265"/><c r="F3" s="265"/><c r="G3" s="265"/><c r="H3" s="265"/><c r="I3" s="265"/><c r="J3" s="126"/><c r="K3" s="126"/><c r="Q3" s="27"/></row><row r="4" spans="1:18" ht="39.75" customHeight="1" x14ac:dyDescent="0.2"><c r="A4" s="266" t="str"><f>Translation!A33</f><v>OVERALL STRATEGY</v></c><c r="B4" s="266"/><c r="C4" s="266"/><c r="D4" s="266"/><c r="E4" s="266"/><c r="F4" s="266"/><c r="G4" s="266"/><c r="H4" s="266"/><c r="I4" s="266"/><c r="J4" s="266"/><c r="K4" s="266"/><c r="L4" s="266"/><c r="M4" s="266"/><c r="N4" s="266"/><c r="O4" s="266"/><c r="P4" s="266"/><c r="Q4" s="266"/><c r="R4" s="266"/></row><row r="5" spans="1:18" ht="21" x14ac:dyDescent="0.35"><c r="A5" s="136"/><c r="B5" s="145"/><c r="C5" s="146"/><c r="D5" s="147"/><c r="E5" s="147"/><c r="F5" s="147"/><c r="G5" s="148"/><c r="H5" s="149"/><c r="P5" s="270" t="str"><f>Translation!$A$53</f><v>Mandatory fields</v></c><c r="Q5" s="270"/><c r="R5" s="270"/></row><row r="6" spans="1:18" ht="31.5" x14ac:dyDescent="0.25"><c r="A6" s="166"/><c r="B6" s="167"/><c r="J6" s="168" t="str"><f>Translation!A36</f><v>Absolute reduction</v></c><c r="L6" s="168" t="str"><f>Translation!A38</f><v>Per capita reduction</v></c></row><row r="7" spans="1:18" s="170" customFormat="1" ht="36" x14ac:dyDescent="0.35"><c r="A7" s="118" t="s"><v>0</v></c><c r="B7" s="268" t="str"><f>Translation!A34</f><v>OVERALL CO2 EMISSION REDUCTION TARGET BY 2020</v></c><c r="C7" s="268"/><c r="D7" s="268"/><c r="E7" s="268"/><c r="F7" s="268"/><c r="G7" s="268"/><c r="H7" s="268"/><c r="I7" s="269"/><c r="J7" s="122"><v>0.25</v></c><c r="K7" s="169" t="str"><f>Translation!A37</f><v>or</v></c><c r="L7" s="122"><v>0.32</v></c><c r="M7" s="267" t="str"><f>Translation!$B$35</f><v>Please select the corresponding box</v></c><c r="N7" s="267"/><c r="O7" s="267"/></row><row r="8" spans="1:18" s="225" customFormat="1" ht="12" x14ac:dyDescent="0.2"><c r="A8" s="223"/><c r="B8" s="224"/><c r="D8" s="226"/><c r="E8" s="226"/><c r="F8" s="226"/><c r="G8" s="227"/><c r="H8" s="228"/><c r="J8" s="229"><f>IF('Baseline emission inventory'!Y137&gt;0,('Baseline emission inventory'!Y137-'Plan emission inventory in 2020'!Y137)/'Baseline emission inventory'!Y137,0)</f><v>0.24985074402722757</v></c><c r="L8" s="229"><f>IF(AND('Baseline emission inventory'!C8&gt;0, 'Plan emission inventory in 2020'!C8&gt;0, 'Baseline emission inventory'!Y137&gt;0),
('Baseline emission inventory'!Y137/'Baseline emission inventory'!C8-'Plan emission inventory in 2020'!Y137/'Plan emission inventory in 2020'!C8)/('Baseline emission inventory'!Y137/'Baseline emission inventory'!C8),0)</f><v>0.31804602780188751</v></c></row><row r="9" spans="1:18" ht="33.75" customHeight="1" x14ac:dyDescent="0.35"><c r="A9" s="136"/><c r="B9" s="145"/><c r="C9" s="146"/><c r="D9" s="147"/><c r="E9" s="147"/><c r="F9" s="147"/><c r="G9" s="148"/><c r="H9" s="149"/></row><row r="10" spans="1:18" s="193" customFormat="1" ht="36" x14ac:dyDescent="0.55000000000000004"><c r="A10" s="118" t="s"><v>4</v></c><c r="B10" s="105" t="str"><f>Translation!A40</f><v>LONG-TERM VISION OF YOUR LOCAL AUTHORITY (please include priority areas, main trends and challenges)</v></c><c r="C10" s="190"/><c r="D10" s="191"/><c r="E10" s="190"/><c r="F10" s="191"/><c r="G10" s="190"/><c r="H10" s="192"/><c r="I10" s="192"/><c r="J10" s="192"/><c r="K10" s="192"/><c r="L10" s="192"/><c r="M10" s="192"/><c r="N10" s="192"/></row><row r="11" spans="1:18" ht="216" customHeight="1" x14ac:dyDescent="0.2"><c r="B11" s="262" t="s"><v>1491</v></c><c r="C11" s="263"/><c r="D11" s="263"/><c r="E11" s="263"/><c r="F11" s="263"/><c r="G11" s="263"/><c r="H11" s="263"/><c r="I11" s="263"/><c r="J11" s="263"/><c r="K11" s="263"/><c r="L11" s="263"/><c r="M11" s="263"/><c r="N11" s="263"/><c r="O11" s="263"/><c r="P11" s="263"/><c r="Q11" s="263"/><c r="R11" s="264"/></row><row r="12" spans="1:18" ht="13.5" customHeight="1" x14ac:dyDescent="0.2"><c r="B12" s="171"/><c r="C12" s="171"/><c r="D12" s="171"/><c r="E12" s="171"/><c r="F12" s="171"/><c r="G12" s="171"/><c r="H12" s="171"/><c r="I12" s="171"/></row><row r="13" spans="1:18" s="193" customFormat="1" ht="36" x14ac:dyDescent="0.55000000000000004"><c r="A13" s="118" t="s"><v>10</v></c><c r="B13" s="105" t="str"><f>Translation!A41</f><v>ORGANISATIONAL AND FINANCIAL ASPECTS</v></c><c r="C13" s="192"/><c r="D13" s="192"/><c r="E13" s="192"/><c r="F13" s="192"/><c r="G13" s="192"/><c r="H13" s="192"/><c r="I13" s="192"/><c r="J13" s="192"/><c r="K13" s="192"/><c r="L13" s="192"/><c r="M13" s="192"/><c r="N13" s="192"/></row><row r="14" spans="1:18" ht="60.75" customHeight="1" x14ac:dyDescent="0.2"><c r="A14" s="152"/><c r="B14" s="364" t="str"><f>Translation!A42</f><v>Coordination and organisational structures created/assigned</v></c><c r="C14" s="365"/><c r="D14" s="366" t="s"><v>1493</v></c><c r="E14" s="367"/><c r="F14" s="367"/><c r="G14" s="367"/><c r="H14" s="367"/><c r="I14" s="367"/><c r="J14" s="367"/><c r="K14" s="367"/><c r="L14" s="367"/><c r="M14" s="367"/><c r="N14" s="367"/><c r="O14" s="367"/><c r="P14" s="367"/><c r="Q14" s="367"/><c r="R14" s="368"/></row><row r="15" spans="1:18" ht="60.75" customHeight="1" x14ac:dyDescent="0.2"><c r="A15" s="152"/><c r="B15" s="364" t="str"><f>Translation!A43</f><v>Staff capacity allocated</v></c><c r="C15" s="365"/><c r="D15" s="366"/><c r="E15" s="367"/><c r="F15" s="367"/><c r="G15" s="367"/><c r="H15" s="367"/><c r="I15" s="367"/><c r="J15" s="367"/><c r="K15" s="367"/><c r="L15" s="367"/><c r="M15" s="367"/><c r="N15" s="367"/><c r="O15" s="367"/><c r="P15" s="367"/><c r="Q15" s="367"/><c r="R15" s="368"/></row><row r="16" spans="1:18" ht="136.5" customHeight="1" x14ac:dyDescent="0.2"><c r="A16" s="152"/><c r="B16" s="364" t="str"><f>Translation!A44</f><v>Involvement of stakeholders and citizens</v></c><c r="C16" s="365"/><c r="D16" s="366" t="s"><v>1476</v></c><c r="E16" s="367"/><c r="F16" s="367"/><c r="G16" s="367"/><c r="H16" s="367"/><c r="I16" s="367"/><c r="J16" s="367"/><c r="K16" s="367"/><c r="L16" s="367"/><c r="M16" s="367"/><c r="N16" s="367"/><c r="O16" s="367"/><c r="P16" s="367"/><c r="Q16" s="367"/><c r="R16" s="368"/></row><row r="17" spans="1:18" ht="33" customHeight="1" x14ac:dyDescent="0.2"><c r="A17" s="152"/><c r="B17" s="364" t="str"><f>Translation!A45</f><v>Overall estimated budget</v></c><c r="C17" s="365"/><c r="D17" s="366" t="s"><v>1492</v></c><c r="E17" s="367"/><c r="F17" s="367"/><c r="G17" s="367"/><c r="H17" s="367"/><c r="I17" s="367"/><c r="J17" s="367"/><c r="K17" s="367"/><c r="L17" s="367"/><c r="M17" s="367"/><c r="N17" s="367"/><c r="O17" s="367"/><c r="P17" s="367"/><c r="Q17" s="367"/><c r="R17" s="368"/></row><row r="18" spans="1:18" ht="158.25" customHeight="1" x14ac:dyDescent="0.2"><c r="A18" s="152"/><c r="B18" s="364" t="str"><f>Translation!A46</f><v>Foreseen financing sources for the investments within your action plan</v></c><c r="C18" s="365"/><c r="D18" s="366" t="s"><v>1475</v></c><c r="E18" s="367"/><c r="F18" s="367"/><c r="G18" s="367"/><c r="H18" s="367"/><c r="I18" s="367"/><c r="J18" s="367"/><c r="K18" s="367"/><c r="L18" s="367"/><c r="M18" s="367"/><c r="N18" s="367"/><c r="O18" s="367"/><c r="P18" s="367"/><c r="Q18" s="367"/><c r="R18" s="368"/></row><row r="19" spans="1:18" ht="82.5" customHeight="1" x14ac:dyDescent="0.2"><c r="A19" s="152"/><c r="B19" s="364" t="str"><f>Translation!A47</f><v>Planned measures for monitoring and follow up</v></c><c r="C19" s="365"/><c r="D19" s="366" t="s"><v>1474</v></c><c r="E19" s="367"/><c r="F19" s="367"/><c r="G19" s="367"/><c r="H19" s="367"/><c r="I19" s="367"/><c r="J19" s="367"/><c r="K19" s="367"/><c r="L19" s="367"/><c r="M19" s="367"/><c r="N19" s="367"/><c r="O19" s="367"/><c r="P19" s="367"/><c r="Q19" s="367"/><c r="R19" s="368"/></row><row r="20" spans="1:18" ht="23.25" customHeight="1" x14ac:dyDescent="0.2"><c r="A20" s="152"/><c r="B20" s="171"/><c r="C20" s="171"/><c r="D20" s="171"/><c r="E20" s="171"/><c r="F20" s="171"/><c r="G20" s="171"/><c r="H20" s="171"/><c r="I20" s="171"/></row><row r="21" spans="1:18" ht="23.25" x14ac:dyDescent="0.35"><c r="A21" s="152"/><c r="B21" s="258" t="str"><f>Translation!A48</f><v xml:space="preserve">Go to the next sheet dedicated to your Baseline Emission Inventory </v></c><c r="C21" s="259"/><c r="D21" s="259"/><c r="E21" s="259"/><c r="F21" s="259"/><c r="G21" s="259"/><c r="H21" s="259"/><c r="I21" s="259"/><c r="J21" s="259"/><c r="K21" s="259"/><c r="L21" s="259"/><c r="M21" s="259"/><c r="N21" s="259"/><c r="O21" s="259"/><c r="P21" s="259"/><c r="Q21" s="259"/><c r="R21" s="259"/></row><row r="22" spans="1:18" ht="13.5" customHeight="1" x14ac:dyDescent="0.2"><c r="A22" s="152"/><c r="B22" s="171"/><c r="C22" s="171"/><c r="D22" s="171"/><c r="E22" s="171"/><c r="F22" s="171"/><c r="G22" s="171"/><c r="H22" s="171"/><c r="I22" s="171"/></row><row r="23" spans="1:18" s="21" customFormat="1" ht="12.75" customHeight="1" x14ac:dyDescent="0.25"><c r="B23" s="260"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0"/><c r="D23" s="260"/><c r="E23" s="260"/><c r="F23" s="260"/><c r="G23" s="260"/><c r="H23" s="260"/><c r="I23" s="260"/><c r="J23" s="260"/><c r="K23" s="260"/><c r="L23" s="260"/><c r="M23" s="260"/><c r="N23" s="260"/><c r="O23" s="260"/><c r="P23" s="260"/><c r="Q23" s="260"/><c r="R23" s="260"/></row><row r="24" spans="1:18" s="21" customFormat="1" ht="12.75" customHeight="1" x14ac:dyDescent="0.25"><c r="B24" s="260"/><c r="C24" s="260"/><c r="D24" s="260"/><c r="E24" s="260"/><c r="F24" s="260"/><c r="G24" s="260"/><c r="H24" s="260"/><c r="I24" s="260"/><c r="J24" s="260"/><c r="K24" s="260"/><c r="L24" s="260"/><c r="M24" s="260"/><c r="N24" s="260"/><c r="O24" s="260"/><c r="P24" s="260"/><c r="Q24" s="260"/><c r="R24" s="260"/></row><row r="25" spans="1:18" s="21" customFormat="1" ht="12.75" customHeight="1" x14ac:dyDescent="0.25"><c r="B25" s="260"/><c r="C25" s="260"/><c r="D25" s="260"/><c r="E25" s="260"/><c r="F25" s="260"/><c r="G25" s="260"/><c r="H25" s="260"/><c r="I25" s="260"/><c r="J25" s="260"/><c r="K25" s="260"/><c r="L25" s="260"/><c r="M25" s="260"/><c r="N25" s="260"/><c r="O25" s="260"/><c r="P25" s="260"/><c r="Q25" s="260"/><c r="R25" s="260"/></row><row r="27" spans="1:18" s="172" customFormat="1" ht="15.75" x14ac:dyDescent="0.25"><c r="B27" s="261"/><c r="C27" s="261"/><c r="D27" s="261"/><c r="E27" s="261"/><c r="F27" s="261"/><c r="G27" s="261"/><c r="H27" s="261"/><c r="I27" s="261"/><c r="J27" s="261"/><c r="K27" s="261"/><c r="L27" s="261"/><c r="M27" s="261"/><c r="N27" s="261"/><c r="O27" s="261"/></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44"/><sheetViews><sheetView showGridLines="0" showZeros="0" zoomScale="70" zoomScaleNormal="70" workbookViewID_"0"><selection activeCell="T137" sqref="T137"/></sheetView></sheetViews><sheetFormatPr defaultColWidth="11.42578125" defaultRowHeight="12.75" x14ac:dyDescent="0.2"/><cols><col min="1" max="1" width="6.7109375" style="125" customWidth="1"/><col min="2" max="2" width="56.140625" style="125" customWidth="1"/><col min="3" max="3" width="13.5703125" style="125" customWidth="1"/><col min="4" max="4" width="12.7109375" style="125" customWidth="1"/><col min="5" max="5" width="11.5703125" style="125" customWidth="1"/><col min="6" max="6" width="11.140625" style="125" customWidth="1"/><col min="7" max="7" width="11.28515625" style="125" customWidth="1"/><col min="8" max="8" width="11.140625" style="125" customWidth="1"/><col min="9" max="9" width="12.42578125" style="125" customWidth="1"/><col min="10" max="10" width="10.7109375" style="125" customWidth="1"/><col min="11" max="11" width="12" style="125" customWidth="1"/><col min="12" max="12" width="10" style="125" customWidth="1"/><col min="13" max="13" width="15" style="125" customWidth="1"/><col min="14" max="14" width="11.28515625" style="125" customWidth="1"/><col min="15" max="15" width="11.42578125" style="125" customWidth="1"/><col min="16" max="16" width="11.42578125" style="125"/><col min="17" max="17" width="14.42578125" style="125" customWidth="1"/><col min="18" max="18" width="12.5703125" style="125" customWidth="1"/><col min="19" max="19" width="13.7109375" style="125" customWidth="1"/><col min="20" max="20" width="14.7109375" style="125" customWidth="1"/><col min="21" max="21" width="17.85546875" style="125" customWidth="1"/><col min="22" max="22" width="11.42578125" style="125"/><col min="23" max="23" width="17.28515625" style="125" customWidth="1"/><col min="24" max="24" width="19.42578125" style="125" customWidth="1"/><col min="25" max="25" width="14.140625" style="125" customWidth="1"/><col min="26" max="26" width="14" style="125" customWidth="1"/><col min="27" max="27" width="17.85546875" style="125" customWidth="1"/><col min="28" max="28" width="16" style="125" customWidth="1"/><col min="29" max="29" width="11.42578125" style="125"/><col min="30" max="30" width="16.5703125" style="125" customWidth="1"/><col min="31" max="256" width="11.42578125" style="125"/><col min="257" max="257" width="3.28515625" style="125" customWidth="1"/><col min="258" max="258" width="56.140625" style="125" customWidth="1"/><col min="259" max="259" width="13" style="125" customWidth="1"/><col min="260" max="260" width="12.7109375" style="125" customWidth="1"/><col min="261" max="261" width="11.5703125" style="125" customWidth="1"/><col min="262" max="262" width="11.140625" style="125" customWidth="1"/><col min="263" max="263" width="11.28515625" style="125" customWidth="1"/><col min="264" max="264" width="10.140625" style="125" customWidth="1"/><col min="265" max="265" width="9.5703125" style="125" customWidth="1"/><col min="266" max="266" width="10.7109375" style="125" customWidth="1"/><col min="267" max="267" width="8.5703125" style="125" customWidth="1"/><col min="268" max="268" width="12.42578125" style="125" customWidth="1"/><col min="269" max="270" width="11.28515625" style="125" customWidth="1"/><col min="271" max="271" width="10.42578125" style="125" customWidth="1"/><col min="272" max="272" width="11.42578125" style="125"/><col min="273" max="274" width="12.5703125" style="125" customWidth="1"/><col min="275" max="512" width="11.42578125" style="125"/><col min="513" max="513" width="3.28515625" style="125" customWidth="1"/><col min="514" max="514" width="56.140625" style="125" customWidth="1"/><col min="515" max="515" width="13" style="125" customWidth="1"/><col min="516" max="516" width="12.7109375" style="125" customWidth="1"/><col min="517" max="517" width="11.5703125" style="125" customWidth="1"/><col min="518" max="518" width="11.140625" style="125" customWidth="1"/><col min="519" max="519" width="11.28515625" style="125" customWidth="1"/><col min="520" max="520" width="10.140625" style="125" customWidth="1"/><col min="521" max="521" width="9.5703125" style="125" customWidth="1"/><col min="522" max="522" width="10.7109375" style="125" customWidth="1"/><col min="523" max="523" width="8.5703125" style="125" customWidth="1"/><col min="524" max="524" width="12.42578125" style="125" customWidth="1"/><col min="525" max="526" width="11.28515625" style="125" customWidth="1"/><col min="527" max="527" width="10.42578125" style="125" customWidth="1"/><col min="528" max="528" width="11.42578125" style="125"/><col min="529" max="530" width="12.5703125" style="125" customWidth="1"/><col min="531" max="768" width="11.42578125" style="125"/><col min="769" max="769" width="3.28515625" style="125" customWidth="1"/><col min="770" max="770" width="56.140625" style="125" customWidth="1"/><col min="771" max="771" width="13" style="125" customWidth="1"/><col min="772" max="772" width="12.7109375" style="125" customWidth="1"/><col min="773" max="773" width="11.5703125" style="125" customWidth="1"/><col min="774" max="774" width="11.140625" style="125" customWidth="1"/><col min="775" max="775" width="11.28515625" style="125" customWidth="1"/><col min="776" max="776" width="10.140625" style="125" customWidth="1"/><col min="777" max="777" width="9.5703125" style="125" customWidth="1"/><col min="778" max="778" width="10.7109375" style="125" customWidth="1"/><col min="779" max="779" width="8.5703125" style="125" customWidth="1"/><col min="780" max="780" width="12.42578125" style="125" customWidth="1"/><col min="781" max="782" width="11.28515625" style="125" customWidth="1"/><col min="783" max="783" width="10.42578125" style="125" customWidth="1"/><col min="784" max="784" width="11.42578125" style="125"/><col min="785" max="786" width="12.5703125" style="125" customWidth="1"/><col min="787" max="1024" width="11.42578125" style="125"/><col min="1025" max="1025" width="3.28515625" style="125" customWidth="1"/><col min="1026" max="1026" width="56.140625" style="125" customWidth="1"/><col min="1027" max="1027" width="13" style="125" customWidth="1"/><col min="1028" max="1028" width="12.7109375" style="125" customWidth="1"/><col min="1029" max="1029" width="11.5703125" style="125" customWidth="1"/><col min="1030" max="1030" width="11.140625" style="125" customWidth="1"/><col min="1031" max="1031" width="11.28515625" style="125" customWidth="1"/><col min="1032" max="1032" width="10.140625" style="125" customWidth="1"/><col min="1033" max="1033" width="9.5703125" style="125" customWidth="1"/><col min="1034" max="1034" width="10.7109375" style="125" customWidth="1"/><col min="1035" max="1035" width="8.5703125" style="125" customWidth="1"/><col min="1036" max="1036" width="12.42578125" style="125" customWidth="1"/><col min="1037" max="1038" width="11.28515625" style="125" customWidth="1"/><col min="1039" max="1039" width="10.42578125" style="125" customWidth="1"/><col min="1040" max="1040" width="11.42578125" style="125"/><col min="1041" max="1042" width="12.5703125" style="125" customWidth="1"/><col min="1043" max="1280" width="11.42578125" style="125"/><col min="1281" max="1281" width="3.28515625" style="125" customWidth="1"/><col min="1282" max="1282" width="56.140625" style="125" customWidth="1"/><col min="1283" max="1283" width="13" style="125" customWidth="1"/><col min="1284" max="1284" width="12.7109375" style="125" customWidth="1"/><col min="1285" max="1285" width="11.5703125" style="125" customWidth="1"/><col min="1286" max="1286" width="11.140625" style="125" customWidth="1"/><col min="1287" max="1287" width="11.28515625" style="125" customWidth="1"/><col min="1288" max="1288" width="10.140625" style="125" customWidth="1"/><col min="1289" max="1289" width="9.5703125" style="125" customWidth="1"/><col min="1290" max="1290" width="10.7109375" style="125" customWidth="1"/><col min="1291" max="1291" width="8.5703125" style="125" customWidth="1"/><col min="1292" max="1292" width="12.42578125" style="125" customWidth="1"/><col min="1293" max="1294" width="11.28515625" style="125" customWidth="1"/><col min="1295" max="1295" width="10.42578125" style="125" customWidth="1"/><col min="1296" max="1296" width="11.42578125" style="125"/><col min="1297" max="1298" width="12.5703125" style="125" customWidth="1"/><col min="1299" max="1536" width="11.42578125" style="125"/><col min="1537" max="1537" width="3.28515625" style="125" customWidth="1"/><col min="1538" max="1538" width="56.140625" style="125" customWidth="1"/><col min="1539" max="1539" width="13" style="125" customWidth="1"/><col min="1540" max="1540" width="12.7109375" style="125" customWidth="1"/><col min="1541" max="1541" width="11.5703125" style="125" customWidth="1"/><col min="1542" max="1542" width="11.140625" style="125" customWidth="1"/><col min="1543" max="1543" width="11.28515625" style="125" customWidth="1"/><col min="1544" max="1544" width="10.140625" style="125" customWidth="1"/><col min="1545" max="1545" width="9.5703125" style="125" customWidth="1"/><col min="1546" max="1546" width="10.7109375" style="125" customWidth="1"/><col min="1547" max="1547" width="8.5703125" style="125" customWidth="1"/><col min="1548" max="1548" width="12.42578125" style="125" customWidth="1"/><col min="1549" max="1550" width="11.28515625" style="125" customWidth="1"/><col min="1551" max="1551" width="10.42578125" style="125" customWidth="1"/><col min="1552" max="1552" width="11.42578125" style="125"/><col min="1553" max="1554" width="12.5703125" style="125" customWidth="1"/><col min="1555" max="1792" width="11.42578125" style="125"/><col min="1793" max="1793" width="3.28515625" style="125" customWidth="1"/><col min="1794" max="1794" width="56.140625" style="125" customWidth="1"/><col min="1795" max="1795" width="13" style="125" customWidth="1"/><col min="1796" max="1796" width="12.7109375" style="125" customWidth="1"/><col min="1797" max="1797" width="11.5703125" style="125" customWidth="1"/><col min="1798" max="1798" width="11.140625" style="125" customWidth="1"/><col min="1799" max="1799" width="11.28515625" style="125" customWidth="1"/><col min="1800" max="1800" width="10.140625" style="125" customWidth="1"/><col min="1801" max="1801" width="9.5703125" style="125" customWidth="1"/><col min="1802" max="1802" width="10.7109375" style="125" customWidth="1"/><col min="1803" max="1803" width="8.5703125" style="125" customWidth="1"/><col min="1804" max="1804" width="12.42578125" style="125" customWidth="1"/><col min="1805" max="1806" width="11.28515625" style="125" customWidth="1"/><col min="1807" max="1807" width="10.42578125" style="125" customWidth="1"/><col min="1808" max="1808" width="11.42578125" style="125"/><col min="1809" max="1810" width="12.5703125" style="125" customWidth="1"/><col min="1811" max="2048" width="11.42578125" style="125"/><col min="2049" max="2049" width="3.28515625" style="125" customWidth="1"/><col min="2050" max="2050" width="56.140625" style="125" customWidth="1"/><col min="2051" max="2051" width="13" style="125" customWidth="1"/><col min="2052" max="2052" width="12.7109375" style="125" customWidth="1"/><col min="2053" max="2053" width="11.5703125" style="125" customWidth="1"/><col min="2054" max="2054" width="11.140625" style="125" customWidth="1"/><col min="2055" max="2055" width="11.28515625" style="125" customWidth="1"/><col min="2056" max="2056" width="10.140625" style="125" customWidth="1"/><col min="2057" max="2057" width="9.5703125" style="125" customWidth="1"/><col min="2058" max="2058" width="10.7109375" style="125" customWidth="1"/><col min="2059" max="2059" width="8.5703125" style="125" customWidth="1"/><col min="2060" max="2060" width="12.42578125" style="125" customWidth="1"/><col min="2061" max="2062" width="11.28515625" style="125" customWidth="1"/><col min="2063" max="2063" width="10.42578125" style="125" customWidth="1"/><col min="2064" max="2064" width="11.42578125" style="125"/><col min="2065" max="2066" width="12.5703125" style="125" customWidth="1"/><col min="2067" max="2304" width="11.42578125" style="125"/><col min="2305" max="2305" width="3.28515625" style="125" customWidth="1"/><col min="2306" max="2306" width="56.140625" style="125" customWidth="1"/><col min="2307" max="2307" width="13" style="125" customWidth="1"/><col min="2308" max="2308" width="12.7109375" style="125" customWidth="1"/><col min="2309" max="2309" width="11.5703125" style="125" customWidth="1"/><col min="2310" max="2310" width="11.140625" style="125" customWidth="1"/><col min="2311" max="2311" width="11.28515625" style="125" customWidth="1"/><col min="2312" max="2312" width="10.140625" style="125" customWidth="1"/><col min="2313" max="2313" width="9.5703125" style="125" customWidth="1"/><col min="2314" max="2314" width="10.7109375" style="125" customWidth="1"/><col min="2315" max="2315" width="8.5703125" style="125" customWidth="1"/><col min="2316" max="2316" width="12.42578125" style="125" customWidth="1"/><col min="2317" max="2318" width="11.28515625" style="125" customWidth="1"/><col min="2319" max="2319" width="10.42578125" style="125" customWidth="1"/><col min="2320" max="2320" width="11.42578125" style="125"/><col min="2321" max="2322" width="12.5703125" style="125" customWidth="1"/><col min="2323" max="2560" width="11.42578125" style="125"/><col min="2561" max="2561" width="3.28515625" style="125" customWidth="1"/><col min="2562" max="2562" width="56.140625" style="125" customWidth="1"/><col min="2563" max="2563" width="13" style="125" customWidth="1"/><col min="2564" max="2564" width="12.7109375" style="125" customWidth="1"/><col min="2565" max="2565" width="11.5703125" style="125" customWidth="1"/><col min="2566" max="2566" width="11.140625" style="125" customWidth="1"/><col min="2567" max="2567" width="11.28515625" style="125" customWidth="1"/><col min="2568" max="2568" width="10.140625" style="125" customWidth="1"/><col min="2569" max="2569" width="9.5703125" style="125" customWidth="1"/><col min="2570" max="2570" width="10.7109375" style="125" customWidth="1"/><col min="2571" max="2571" width="8.5703125" style="125" customWidth="1"/><col min="2572" max="2572" width="12.42578125" style="125" customWidth="1"/><col min="2573" max="2574" width="11.28515625" style="125" customWidth="1"/><col min="2575" max="2575" width="10.42578125" style="125" customWidth="1"/><col min="2576" max="2576" width="11.42578125" style="125"/><col min="2577" max="2578" width="12.5703125" style="125" customWidth="1"/><col min="2579" max="2816" width="11.42578125" style="125"/><col min="2817" max="2817" width="3.28515625" style="125" customWidth="1"/><col min="2818" max="2818" width="56.140625" style="125" customWidth="1"/><col min="2819" max="2819" width="13" style="125" customWidth="1"/><col min="2820" max="2820" width="12.7109375" style="125" customWidth="1"/><col min="2821" max="2821" width="11.5703125" style="125" customWidth="1"/><col min="2822" max="2822" width="11.140625" style="125" customWidth="1"/><col min="2823" max="2823" width="11.28515625" style="125" customWidth="1"/><col min="2824" max="2824" width="10.140625" style="125" customWidth="1"/><col min="2825" max="2825" width="9.5703125" style="125" customWidth="1"/><col min="2826" max="2826" width="10.7109375" style="125" customWidth="1"/><col min="2827" max="2827" width="8.5703125" style="125" customWidth="1"/><col min="2828" max="2828" width="12.42578125" style="125" customWidth="1"/><col min="2829" max="2830" width="11.28515625" style="125" customWidth="1"/><col min="2831" max="2831" width="10.42578125" style="125" customWidth="1"/><col min="2832" max="2832" width="11.42578125" style="125"/><col min="2833" max="2834" width="12.5703125" style="125" customWidth="1"/><col min="2835" max="3072" width="11.42578125" style="125"/><col min="3073" max="3073" width="3.28515625" style="125" customWidth="1"/><col min="3074" max="3074" width="56.140625" style="125" customWidth="1"/><col min="3075" max="3075" width="13" style="125" customWidth="1"/><col min="3076" max="3076" width="12.7109375" style="125" customWidth="1"/><col min="3077" max="3077" width="11.5703125" style="125" customWidth="1"/><col min="3078" max="3078" width="11.140625" style="125" customWidth="1"/><col min="3079" max="3079" width="11.28515625" style="125" customWidth="1"/><col min="3080" max="3080" width="10.140625" style="125" customWidth="1"/><col min="3081" max="3081" width="9.5703125" style="125" customWidth="1"/><col min="3082" max="3082" width="10.7109375" style="125" customWidth="1"/><col min="3083" max="3083" width="8.5703125" style="125" customWidth="1"/><col min="3084" max="3084" width="12.42578125" style="125" customWidth="1"/><col min="3085" max="3086" width="11.28515625" style="125" customWidth="1"/><col min="3087" max="3087" width="10.42578125" style="125" customWidth="1"/><col min="3088" max="3088" width="11.42578125" style="125"/><col min="3089" max="3090" width="12.5703125" style="125" customWidth="1"/><col min="3091" max="3328" width="11.42578125" style="125"/><col min="3329" max="3329" width="3.28515625" style="125" customWidth="1"/><col min="3330" max="3330" width="56.140625" style="125" customWidth="1"/><col min="3331" max="3331" width="13" style="125" customWidth="1"/><col min="3332" max="3332" width="12.7109375" style="125" customWidth="1"/><col min="3333" max="3333" width="11.5703125" style="125" customWidth="1"/><col min="3334" max="3334" width="11.140625" style="125" customWidth="1"/><col min="3335" max="3335" width="11.28515625" style="125" customWidth="1"/><col min="3336" max="3336" width="10.140625" style="125" customWidth="1"/><col min="3337" max="3337" width="9.5703125" style="125" customWidth="1"/><col min="3338" max="3338" width="10.7109375" style="125" customWidth="1"/><col min="3339" max="3339" width="8.5703125" style="125" customWidth="1"/><col min="3340" max="3340" width="12.42578125" style="125" customWidth="1"/><col min="3341" max="3342" width="11.28515625" style="125" customWidth="1"/><col min="3343" max="3343" width="10.42578125" style="125" customWidth="1"/><col min="3344" max="3344" width="11.42578125" style="125"/><col min="3345" max="3346" width="12.5703125" style="125" customWidth="1"/><col min="3347" max="3584" width="11.42578125" style="125"/><col min="3585" max="3585" width="3.28515625" style="125" customWidth="1"/><col min="3586" max="3586" width="56.140625" style="125" customWidth="1"/><col min="3587" max="3587" width="13" style="125" customWidth="1"/><col min="3588" max="3588" width="12.7109375" style="125" customWidth="1"/><col min="3589" max="3589" width="11.5703125" style="125" customWidth="1"/><col min="3590" max="3590" width="11.140625" style="125" customWidth="1"/><col min="3591" max="3591" width="11.28515625" style="125" customWidth="1"/><col min="3592" max="3592" width="10.140625" style="125" customWidth="1"/><col min="3593" max="3593" width="9.5703125" style="125" customWidth="1"/><col min="3594" max="3594" width="10.7109375" style="125" customWidth="1"/><col min="3595" max="3595" width="8.5703125" style="125" customWidth="1"/><col min="3596" max="3596" width="12.42578125" style="125" customWidth="1"/><col min="3597" max="3598" width="11.28515625" style="125" customWidth="1"/><col min="3599" max="3599" width="10.42578125" style="125" customWidth="1"/><col min="3600" max="3600" width="11.42578125" style="125"/><col min="3601" max="3602" width="12.5703125" style="125" customWidth="1"/><col min="3603" max="3840" width="11.42578125" style="125"/><col min="3841" max="3841" width="3.28515625" style="125" customWidth="1"/><col min="3842" max="3842" width="56.140625" style="125" customWidth="1"/><col min="3843" max="3843" width="13" style="125" customWidth="1"/><col min="3844" max="3844" width="12.7109375" style="125" customWidth="1"/><col min="3845" max="3845" width="11.5703125" style="125" customWidth="1"/><col min="3846" max="3846" width="11.140625" style="125" customWidth="1"/><col min="3847" max="3847" width="11.28515625" style="125" customWidth="1"/><col min="3848" max="3848" width="10.140625" style="125" customWidth="1"/><col min="3849" max="3849" width="9.5703125" style="125" customWidth="1"/><col min="3850" max="3850" width="10.7109375" style="125" customWidth="1"/><col min="3851" max="3851" width="8.5703125" style="125" customWidth="1"/><col min="3852" max="3852" width="12.42578125" style="125" customWidth="1"/><col min="3853" max="3854" width="11.28515625" style="125" customWidth="1"/><col min="3855" max="3855" width="10.42578125" style="125" customWidth="1"/><col min="3856" max="3856" width="11.42578125" style="125"/><col min="3857" max="3858" width="12.5703125" style="125" customWidth="1"/><col min="3859" max="4096" width="11.42578125" style="125"/><col min="4097" max="4097" width="3.28515625" style="125" customWidth="1"/><col min="4098" max="4098" width="56.140625" style="125" customWidth="1"/><col min="4099" max="4099" width="13" style="125" customWidth="1"/><col min="4100" max="4100" width="12.7109375" style="125" customWidth="1"/><col min="4101" max="4101" width="11.5703125" style="125" customWidth="1"/><col min="4102" max="4102" width="11.140625" style="125" customWidth="1"/><col min="4103" max="4103" width="11.28515625" style="125" customWidth="1"/><col min="4104" max="4104" width="10.140625" style="125" customWidth="1"/><col min="4105" max="4105" width="9.5703125" style="125" customWidth="1"/><col min="4106" max="4106" width="10.7109375" style="125" customWidth="1"/><col min="4107" max="4107" width="8.5703125" style="125" customWidth="1"/><col min="4108" max="4108" width="12.42578125" style="125" customWidth="1"/><col min="4109" max="4110" width="11.28515625" style="125" customWidth="1"/><col min="4111" max="4111" width="10.42578125" style="125" customWidth="1"/><col min="4112" max="4112" width="11.42578125" style="125"/><col min="4113" max="4114" width="12.5703125" style="125" customWidth="1"/><col min="4115" max="4352" width="11.42578125" style="125"/><col min="4353" max="4353" width="3.28515625" style="125" customWidth="1"/><col min="4354" max="4354" width="56.140625" style="125" customWidth="1"/><col min="4355" max="4355" width="13" style="125" customWidth="1"/><col min="4356" max="4356" width="12.7109375" style="125" customWidth="1"/><col min="4357" max="4357" width="11.5703125" style="125" customWidth="1"/><col min="4358" max="4358" width="11.140625" style="125" customWidth="1"/><col min="4359" max="4359" width="11.28515625" style="125" customWidth="1"/><col min="4360" max="4360" width="10.140625" style="125" customWidth="1"/><col min="4361" max="4361" width="9.5703125" style="125" customWidth="1"/><col min="4362" max="4362" width="10.7109375" style="125" customWidth="1"/><col min="4363" max="4363" width="8.5703125" style="125" customWidth="1"/><col min="4364" max="4364" width="12.42578125" style="125" customWidth="1"/><col min="4365" max="4366" width="11.28515625" style="125" customWidth="1"/><col min="4367" max="4367" width="10.42578125" style="125" customWidth="1"/><col min="4368" max="4368" width="11.42578125" style="125"/><col min="4369" max="4370" width="12.5703125" style="125" customWidth="1"/><col min="4371" max="4608" width="11.42578125" style="125"/><col min="4609" max="4609" width="3.28515625" style="125" customWidth="1"/><col min="4610" max="4610" width="56.140625" style="125" customWidth="1"/><col min="4611" max="4611" width="13" style="125" customWidth="1"/><col min="4612" max="4612" width="12.7109375" style="125" customWidth="1"/><col min="4613" max="4613" width="11.5703125" style="125" customWidth="1"/><col min="4614" max="4614" width="11.140625" style="125" customWidth="1"/><col min="4615" max="4615" width="11.28515625" style="125" customWidth="1"/><col min="4616" max="4616" width="10.140625" style="125" customWidth="1"/><col min="4617" max="4617" width="9.5703125" style="125" customWidth="1"/><col min="4618" max="4618" width="10.7109375" style="125" customWidth="1"/><col min="4619" max="4619" width="8.5703125" style="125" customWidth="1"/><col min="4620" max="4620" width="12.42578125" style="125" customWidth="1"/><col min="4621" max="4622" width="11.28515625" style="125" customWidth="1"/><col min="4623" max="4623" width="10.42578125" style="125" customWidth="1"/><col min="4624" max="4624" width="11.42578125" style="125"/><col min="4625" max="4626" width="12.5703125" style="125" customWidth="1"/><col min="4627" max="4864" width="11.42578125" style="125"/><col min="4865" max="4865" width="3.28515625" style="125" customWidth="1"/><col min="4866" max="4866" width="56.140625" style="125" customWidth="1"/><col min="4867" max="4867" width="13" style="125" customWidth="1"/><col min="4868" max="4868" width="12.7109375" style="125" customWidth="1"/><col min="4869" max="4869" width="11.5703125" style="125" customWidth="1"/><col min="4870" max="4870" width="11.140625" style="125" customWidth="1"/><col min="4871" max="4871" width="11.28515625" style="125" customWidth="1"/><col min="4872" max="4872" width="10.140625" style="125" customWidth="1"/><col min="4873" max="4873" width="9.5703125" style="125" customWidth="1"/><col min="4874" max="4874" width="10.7109375" style="125" customWidth="1"/><col min="4875" max="4875" width="8.5703125" style="125" customWidth="1"/><col min="4876" max="4876" width="12.42578125" style="125" customWidth="1"/><col min="4877" max="4878" width="11.28515625" style="125" customWidth="1"/><col min="4879" max="4879" width="10.42578125" style="125" customWidth="1"/><col min="4880" max="4880" width="11.42578125" style="125"/><col min="4881" max="4882" width="12.5703125" style="125" customWidth="1"/><col min="4883" max="5120" width="11.42578125" style="125"/><col min="5121" max="5121" width="3.28515625" style="125" customWidth="1"/><col min="5122" max="5122" width="56.140625" style="125" customWidth="1"/><col min="5123" max="5123" width="13" style="125" customWidth="1"/><col min="5124" max="5124" width="12.7109375" style="125" customWidth="1"/><col min="5125" max="5125" width="11.5703125" style="125" customWidth="1"/><col min="5126" max="5126" width="11.140625" style="125" customWidth="1"/><col min="5127" max="5127" width="11.28515625" style="125" customWidth="1"/><col min="5128" max="5128" width="10.140625" style="125" customWidth="1"/><col min="5129" max="5129" width="9.5703125" style="125" customWidth="1"/><col min="5130" max="5130" width="10.7109375" style="125" customWidth="1"/><col min="5131" max="5131" width="8.5703125" style="125" customWidth="1"/><col min="5132" max="5132" width="12.42578125" style="125" customWidth="1"/><col min="5133" max="5134" width="11.28515625" style="125" customWidth="1"/><col min="5135" max="5135" width="10.42578125" style="125" customWidth="1"/><col min="5136" max="5136" width="11.42578125" style="125"/><col min="5137" max="5138" width="12.5703125" style="125" customWidth="1"/><col min="5139" max="5376" width="11.42578125" style="125"/><col min="5377" max="5377" width="3.28515625" style="125" customWidth="1"/><col min="5378" max="5378" width="56.140625" style="125" customWidth="1"/><col min="5379" max="5379" width="13" style="125" customWidth="1"/><col min="5380" max="5380" width="12.7109375" style="125" customWidth="1"/><col min="5381" max="5381" width="11.5703125" style="125" customWidth="1"/><col min="5382" max="5382" width="11.140625" style="125" customWidth="1"/><col min="5383" max="5383" width="11.28515625" style="125" customWidth="1"/><col min="5384" max="5384" width="10.140625" style="125" customWidth="1"/><col min="5385" max="5385" width="9.5703125" style="125" customWidth="1"/><col min="5386" max="5386" width="10.7109375" style="125" customWidth="1"/><col min="5387" max="5387" width="8.5703125" style="125" customWidth="1"/><col min="5388" max="5388" width="12.42578125" style="125" customWidth="1"/><col min="5389" max="5390" width="11.28515625" style="125" customWidth="1"/><col min="5391" max="5391" width="10.42578125" style="125" customWidth="1"/><col min="5392" max="5392" width="11.42578125" style="125"/><col min="5393" max="5394" width="12.5703125" style="125" customWidth="1"/><col min="5395" max="5632" width="11.42578125" style="125"/><col min="5633" max="5633" width="3.28515625" style="125" customWidth="1"/><col min="5634" max="5634" width="56.140625" style="125" customWidth="1"/><col min="5635" max="5635" width="13" style="125" customWidth="1"/><col min="5636" max="5636" width="12.7109375" style="125" customWidth="1"/><col min="5637" max="5637" width="11.5703125" style="125" customWidth="1"/><col min="5638" max="5638" width="11.140625" style="125" customWidth="1"/><col min="5639" max="5639" width="11.28515625" style="125" customWidth="1"/><col min="5640" max="5640" width="10.140625" style="125" customWidth="1"/><col min="5641" max="5641" width="9.5703125" style="125" customWidth="1"/><col min="5642" max="5642" width="10.7109375" style="125" customWidth="1"/><col min="5643" max="5643" width="8.5703125" style="125" customWidth="1"/><col min="5644" max="5644" width="12.42578125" style="125" customWidth="1"/><col min="5645" max="5646" width="11.28515625" style="125" customWidth="1"/><col min="5647" max="5647" width="10.42578125" style="125" customWidth="1"/><col min="5648" max="5648" width="11.42578125" style="125"/><col min="5649" max="5650" width="12.5703125" style="125" customWidth="1"/><col min="5651" max="5888" width="11.42578125" style="125"/><col min="5889" max="5889" width="3.28515625" style="125" customWidth="1"/><col min="5890" max="5890" width="56.140625" style="125" customWidth="1"/><col min="5891" max="5891" width="13" style="125" customWidth="1"/><col min="5892" max="5892" width="12.7109375" style="125" customWidth="1"/><col min="5893" max="5893" width="11.5703125" style="125" customWidth="1"/><col min="5894" max="5894" width="11.140625" style="125" customWidth="1"/><col min="5895" max="5895" width="11.28515625" style="125" customWidth="1"/><col min="5896" max="5896" width="10.140625" style="125" customWidth="1"/><col min="5897" max="5897" width="9.5703125" style="125" customWidth="1"/><col min="5898" max="5898" width="10.7109375" style="125" customWidth="1"/><col min="5899" max="5899" width="8.5703125" style="125" customWidth="1"/><col min="5900" max="5900" width="12.42578125" style="125" customWidth="1"/><col min="5901" max="5902" width="11.28515625" style="125" customWidth="1"/><col min="5903" max="5903" width="10.42578125" style="125" customWidth="1"/><col min="5904" max="5904" width="11.42578125" style="125"/><col min="5905" max="5906" width="12.5703125" style="125" customWidth="1"/><col min="5907" max="6144" width="11.42578125" style="125"/><col min="6145" max="6145" width="3.28515625" style="125" customWidth="1"/><col min="6146" max="6146" width="56.140625" style="125" customWidth="1"/><col min="6147" max="6147" width="13" style="125" customWidth="1"/><col min="6148" max="6148" width="12.7109375" style="125" customWidth="1"/><col min="6149" max="6149" width="11.5703125" style="125" customWidth="1"/><col min="6150" max="6150" width="11.140625" style="125" customWidth="1"/><col min="6151" max="6151" width="11.28515625" style="125" customWidth="1"/><col min="6152" max="6152" width="10.140625" style="125" customWidth="1"/><col min="6153" max="6153" width="9.5703125" style="125" customWidth="1"/><col min="6154" max="6154" width="10.7109375" style="125" customWidth="1"/><col min="6155" max="6155" width="8.5703125" style="125" customWidth="1"/><col min="6156" max="6156" width="12.42578125" style="125" customWidth="1"/><col min="6157" max="6158" width="11.28515625" style="125" customWidth="1"/><col min="6159" max="6159" width="10.42578125" style="125" customWidth="1"/><col min="6160" max="6160" width="11.42578125" style="125"/><col min="6161" max="6162" width="12.5703125" style="125" customWidth="1"/><col min="6163" max="6400" width="11.42578125" style="125"/><col min="6401" max="6401" width="3.28515625" style="125" customWidth="1"/><col min="6402" max="6402" width="56.140625" style="125" customWidth="1"/><col min="6403" max="6403" width="13" style="125" customWidth="1"/><col min="6404" max="6404" width="12.7109375" style="125" customWidth="1"/><col min="6405" max="6405" width="11.5703125" style="125" customWidth="1"/><col min="6406" max="6406" width="11.140625" style="125" customWidth="1"/><col min="6407" max="6407" width="11.28515625" style="125" customWidth="1"/><col min="6408" max="6408" width="10.140625" style="125" customWidth="1"/><col min="6409" max="6409" width="9.5703125" style="125" customWidth="1"/><col min="6410" max="6410" width="10.7109375" style="125" customWidth="1"/><col min="6411" max="6411" width="8.5703125" style="125" customWidth="1"/><col min="6412" max="6412" width="12.42578125" style="125" customWidth="1"/><col min="6413" max="6414" width="11.28515625" style="125" customWidth="1"/><col min="6415" max="6415" width="10.42578125" style="125" customWidth="1"/><col min="6416" max="6416" width="11.42578125" style="125"/><col min="6417" max="6418" width="12.5703125" style="125" customWidth="1"/><col min="6419" max="6656" width="11.42578125" style="125"/><col min="6657" max="6657" width="3.28515625" style="125" customWidth="1"/><col min="6658" max="6658" width="56.140625" style="125" customWidth="1"/><col min="6659" max="6659" width="13" style="125" customWidth="1"/><col min="6660" max="6660" width="12.7109375" style="125" customWidth="1"/><col min="6661" max="6661" width="11.5703125" style="125" customWidth="1"/><col min="6662" max="6662" width="11.140625" style="125" customWidth="1"/><col min="6663" max="6663" width="11.28515625" style="125" customWidth="1"/><col min="6664" max="6664" width="10.140625" style="125" customWidth="1"/><col min="6665" max="6665" width="9.5703125" style="125" customWidth="1"/><col min="6666" max="6666" width="10.7109375" style="125" customWidth="1"/><col min="6667" max="6667" width="8.5703125" style="125" customWidth="1"/><col min="6668" max="6668" width="12.42578125" style="125" customWidth="1"/><col min="6669" max="6670" width="11.28515625" style="125" customWidth="1"/><col min="6671" max="6671" width="10.42578125" style="125" customWidth="1"/><col min="6672" max="6672" width="11.42578125" style="125"/><col min="6673" max="6674" width="12.5703125" style="125" customWidth="1"/><col min="6675" max="6912" width="11.42578125" style="125"/><col min="6913" max="6913" width="3.28515625" style="125" customWidth="1"/><col min="6914" max="6914" width="56.140625" style="125" customWidth="1"/><col min="6915" max="6915" width="13" style="125" customWidth="1"/><col min="6916" max="6916" width="12.7109375" style="125" customWidth="1"/><col min="6917" max="6917" width="11.5703125" style="125" customWidth="1"/><col min="6918" max="6918" width="11.140625" style="125" customWidth="1"/><col min="6919" max="6919" width="11.28515625" style="125" customWidth="1"/><col min="6920" max="6920" width="10.140625" style="125" customWidth="1"/><col min="6921" max="6921" width="9.5703125" style="125" customWidth="1"/><col min="6922" max="6922" width="10.7109375" style="125" customWidth="1"/><col min="6923" max="6923" width="8.5703125" style="125" customWidth="1"/><col min="6924" max="6924" width="12.42578125" style="125" customWidth="1"/><col min="6925" max="6926" width="11.28515625" style="125" customWidth="1"/><col min="6927" max="6927" width="10.42578125" style="125" customWidth="1"/><col min="6928" max="6928" width="11.42578125" style="125"/><col min="6929" max="6930" width="12.5703125" style="125" customWidth="1"/><col min="6931" max="7168" width="11.42578125" style="125"/><col min="7169" max="7169" width="3.28515625" style="125" customWidth="1"/><col min="7170" max="7170" width="56.140625" style="125" customWidth="1"/><col min="7171" max="7171" width="13" style="125" customWidth="1"/><col min="7172" max="7172" width="12.7109375" style="125" customWidth="1"/><col min="7173" max="7173" width="11.5703125" style="125" customWidth="1"/><col min="7174" max="7174" width="11.140625" style="125" customWidth="1"/><col min="7175" max="7175" width="11.28515625" style="125" customWidth="1"/><col min="7176" max="7176" width="10.140625" style="125" customWidth="1"/><col min="7177" max="7177" width="9.5703125" style="125" customWidth="1"/><col min="7178" max="7178" width="10.7109375" style="125" customWidth="1"/><col min="7179" max="7179" width="8.5703125" style="125" customWidth="1"/><col min="7180" max="7180" width="12.42578125" style="125" customWidth="1"/><col min="7181" max="7182" width="11.28515625" style="125" customWidth="1"/><col min="7183" max="7183" width="10.42578125" style="125" customWidth="1"/><col min="7184" max="7184" width="11.42578125" style="125"/><col min="7185" max="7186" width="12.5703125" style="125" customWidth="1"/><col min="7187" max="7424" width="11.42578125" style="125"/><col min="7425" max="7425" width="3.28515625" style="125" customWidth="1"/><col min="7426" max="7426" width="56.140625" style="125" customWidth="1"/><col min="7427" max="7427" width="13" style="125" customWidth="1"/><col min="7428" max="7428" width="12.7109375" style="125" customWidth="1"/><col min="7429" max="7429" width="11.5703125" style="125" customWidth="1"/><col min="7430" max="7430" width="11.140625" style="125" customWidth="1"/><col min="7431" max="7431" width="11.28515625" style="125" customWidth="1"/><col min="7432" max="7432" width="10.140625" style="125" customWidth="1"/><col min="7433" max="7433" width="9.5703125" style="125" customWidth="1"/><col min="7434" max="7434" width="10.7109375" style="125" customWidth="1"/><col min="7435" max="7435" width="8.5703125" style="125" customWidth="1"/><col min="7436" max="7436" width="12.42578125" style="125" customWidth="1"/><col min="7437" max="7438" width="11.28515625" style="125" customWidth="1"/><col min="7439" max="7439" width="10.42578125" style="125" customWidth="1"/><col min="7440" max="7440" width="11.42578125" style="125"/><col min="7441" max="7442" width="12.5703125" style="125" customWidth="1"/><col min="7443" max="7680" width="11.42578125" style="125"/><col min="7681" max="7681" width="3.28515625" style="125" customWidth="1"/><col min="7682" max="7682" width="56.140625" style="125" customWidth="1"/><col min="7683" max="7683" width="13" style="125" customWidth="1"/><col min="7684" max="7684" width="12.7109375" style="125" customWidth="1"/><col min="7685" max="7685" width="11.5703125" style="125" customWidth="1"/><col min="7686" max="7686" width="11.140625" style="125" customWidth="1"/><col min="7687" max="7687" width="11.28515625" style="125" customWidth="1"/><col min="7688" max="7688" width="10.140625" style="125" customWidth="1"/><col min="7689" max="7689" width="9.5703125" style="125" customWidth="1"/><col min="7690" max="7690" width="10.7109375" style="125" customWidth="1"/><col min="7691" max="7691" width="8.5703125" style="125" customWidth="1"/><col min="7692" max="7692" width="12.42578125" style="125" customWidth="1"/><col min="7693" max="7694" width="11.28515625" style="125" customWidth="1"/><col min="7695" max="7695" width="10.42578125" style="125" customWidth="1"/><col min="7696" max="7696" width="11.42578125" style="125"/><col min="7697" max="7698" width="12.5703125" style="125" customWidth="1"/><col min="7699" max="7936" width="11.42578125" style="125"/><col min="7937" max="7937" width="3.28515625" style="125" customWidth="1"/><col min="7938" max="7938" width="56.140625" style="125" customWidth="1"/><col min="7939" max="7939" width="13" style="125" customWidth="1"/><col min="7940" max="7940" width="12.7109375" style="125" customWidth="1"/><col min="7941" max="7941" width="11.5703125" style="125" customWidth="1"/><col min="7942" max="7942" width="11.140625" style="125" customWidth="1"/><col min="7943" max="7943" width="11.28515625" style="125" customWidth="1"/><col min="7944" max="7944" width="10.140625" style="125" customWidth="1"/><col min="7945" max="7945" width="9.5703125" style="125" customWidth="1"/><col min="7946" max="7946" width="10.7109375" style="125" customWidth="1"/><col min="7947" max="7947" width="8.5703125" style="125" customWidth="1"/><col min="7948" max="7948" width="12.42578125" style="125" customWidth="1"/><col min="7949" max="7950" width="11.28515625" style="125" customWidth="1"/><col min="7951" max="7951" width="10.42578125" style="125" customWidth="1"/><col min="7952" max="7952" width="11.42578125" style="125"/><col min="7953" max="7954" width="12.5703125" style="125" customWidth="1"/><col min="7955" max="8192" width="11.42578125" style="125"/><col min="8193" max="8193" width="3.28515625" style="125" customWidth="1"/><col min="8194" max="8194" width="56.140625" style="125" customWidth="1"/><col min="8195" max="8195" width="13" style="125" customWidth="1"/><col min="8196" max="8196" width="12.7109375" style="125" customWidth="1"/><col min="8197" max="8197" width="11.5703125" style="125" customWidth="1"/><col min="8198" max="8198" width="11.140625" style="125" customWidth="1"/><col min="8199" max="8199" width="11.28515625" style="125" customWidth="1"/><col min="8200" max="8200" width="10.140625" style="125" customWidth="1"/><col min="8201" max="8201" width="9.5703125" style="125" customWidth="1"/><col min="8202" max="8202" width="10.7109375" style="125" customWidth="1"/><col min="8203" max="8203" width="8.5703125" style="125" customWidth="1"/><col min="8204" max="8204" width="12.42578125" style="125" customWidth="1"/><col min="8205" max="8206" width="11.28515625" style="125" customWidth="1"/><col min="8207" max="8207" width="10.42578125" style="125" customWidth="1"/><col min="8208" max="8208" width="11.42578125" style="125"/><col min="8209" max="8210" width="12.5703125" style="125" customWidth="1"/><col min="8211" max="8448" width="11.42578125" style="125"/><col min="8449" max="8449" width="3.28515625" style="125" customWidth="1"/><col min="8450" max="8450" width="56.140625" style="125" customWidth="1"/><col min="8451" max="8451" width="13" style="125" customWidth="1"/><col min="8452" max="8452" width="12.7109375" style="125" customWidth="1"/><col min="8453" max="8453" width="11.5703125" style="125" customWidth="1"/><col min="8454" max="8454" width="11.140625" style="125" customWidth="1"/><col min="8455" max="8455" width="11.28515625" style="125" customWidth="1"/><col min="8456" max="8456" width="10.140625" style="125" customWidth="1"/><col min="8457" max="8457" width="9.5703125" style="125" customWidth="1"/><col min="8458" max="8458" width="10.7109375" style="125" customWidth="1"/><col min="8459" max="8459" width="8.5703125" style="125" customWidth="1"/><col min="8460" max="8460" width="12.42578125" style="125" customWidth="1"/><col min="8461" max="8462" width="11.28515625" style="125" customWidth="1"/><col min="8463" max="8463" width="10.42578125" style="125" customWidth="1"/><col min="8464" max="8464" width="11.42578125" style="125"/><col min="8465" max="8466" width="12.5703125" style="125" customWidth="1"/><col min="8467" max="8704" width="11.42578125" style="125"/><col min="8705" max="8705" width="3.28515625" style="125" customWidth="1"/><col min="8706" max="8706" width="56.140625" style="125" customWidth="1"/><col min="8707" max="8707" width="13" style="125" customWidth="1"/><col min="8708" max="8708" width="12.7109375" style="125" customWidth="1"/><col min="8709" max="8709" width="11.5703125" style="125" customWidth="1"/><col min="8710" max="8710" width="11.140625" style="125" customWidth="1"/><col min="8711" max="8711" width="11.28515625" style="125" customWidth="1"/><col min="8712" max="8712" width="10.140625" style="125" customWidth="1"/><col min="8713" max="8713" width="9.5703125" style="125" customWidth="1"/><col min="8714" max="8714" width="10.7109375" style="125" customWidth="1"/><col min="8715" max="8715" width="8.5703125" style="125" customWidth="1"/><col min="8716" max="8716" width="12.42578125" style="125" customWidth="1"/><col min="8717" max="8718" width="11.28515625" style="125" customWidth="1"/><col min="8719" max="8719" width="10.42578125" style="125" customWidth="1"/><col min="8720" max="8720" width="11.42578125" style="125"/><col min="8721" max="8722" width="12.5703125" style="125" customWidth="1"/><col min="8723" max="8960" width="11.42578125" style="125"/><col min="8961" max="8961" width="3.28515625" style="125" customWidth="1"/><col min="8962" max="8962" width="56.140625" style="125" customWidth="1"/><col min="8963" max="8963" width="13" style="125" customWidth="1"/><col min="8964" max="8964" width="12.7109375" style="125" customWidth="1"/><col min="8965" max="8965" width="11.5703125" style="125" customWidth="1"/><col min="8966" max="8966" width="11.140625" style="125" customWidth="1"/><col min="8967" max="8967" width="11.28515625" style="125" customWidth="1"/><col min="8968" max="8968" width="10.140625" style="125" customWidth="1"/><col min="8969" max="8969" width="9.5703125" style="125" customWidth="1"/><col min="8970" max="8970" width="10.7109375" style="125" customWidth="1"/><col min="8971" max="8971" width="8.5703125" style="125" customWidth="1"/><col min="8972" max="8972" width="12.42578125" style="125" customWidth="1"/><col min="8973" max="8974" width="11.28515625" style="125" customWidth="1"/><col min="8975" max="8975" width="10.42578125" style="125" customWidth="1"/><col min="8976" max="8976" width="11.42578125" style="125"/><col min="8977" max="8978" width="12.5703125" style="125" customWidth="1"/><col min="8979" max="9216" width="11.42578125" style="125"/><col min="9217" max="9217" width="3.28515625" style="125" customWidth="1"/><col min="9218" max="9218" width="56.140625" style="125" customWidth="1"/><col min="9219" max="9219" width="13" style="125" customWidth="1"/><col min="9220" max="9220" width="12.7109375" style="125" customWidth="1"/><col min="9221" max="9221" width="11.5703125" style="125" customWidth="1"/><col min="9222" max="9222" width="11.140625" style="125" customWidth="1"/><col min="9223" max="9223" width="11.28515625" style="125" customWidth="1"/><col min="9224" max="9224" width="10.140625" style="125" customWidth="1"/><col min="9225" max="9225" width="9.5703125" style="125" customWidth="1"/><col min="9226" max="9226" width="10.7109375" style="125" customWidth="1"/><col min="9227" max="9227" width="8.5703125" style="125" customWidth="1"/><col min="9228" max="9228" width="12.42578125" style="125" customWidth="1"/><col min="9229" max="9230" width="11.28515625" style="125" customWidth="1"/><col min="9231" max="9231" width="10.42578125" style="125" customWidth="1"/><col min="9232" max="9232" width="11.42578125" style="125"/><col min="9233" max="9234" width="12.5703125" style="125" customWidth="1"/><col min="9235" max="9472" width="11.42578125" style="125"/><col min="9473" max="9473" width="3.28515625" style="125" customWidth="1"/><col min="9474" max="9474" width="56.140625" style="125" customWidth="1"/><col min="9475" max="9475" width="13" style="125" customWidth="1"/><col min="9476" max="9476" width="12.7109375" style="125" customWidth="1"/><col min="9477" max="9477" width="11.5703125" style="125" customWidth="1"/><col min="9478" max="9478" width="11.140625" style="125" customWidth="1"/><col min="9479" max="9479" width="11.28515625" style="125" customWidth="1"/><col min="9480" max="9480" width="10.140625" style="125" customWidth="1"/><col min="9481" max="9481" width="9.5703125" style="125" customWidth="1"/><col min="9482" max="9482" width="10.7109375" style="125" customWidth="1"/><col min="9483" max="9483" width="8.5703125" style="125" customWidth="1"/><col min="9484" max="9484" width="12.42578125" style="125" customWidth="1"/><col min="9485" max="9486" width="11.28515625" style="125" customWidth="1"/><col min="9487" max="9487" width="10.42578125" style="125" customWidth="1"/><col min="9488" max="9488" width="11.42578125" style="125"/><col min="9489" max="9490" width="12.5703125" style="125" customWidth="1"/><col min="9491" max="9728" width="11.42578125" style="125"/><col min="9729" max="9729" width="3.28515625" style="125" customWidth="1"/><col min="9730" max="9730" width="56.140625" style="125" customWidth="1"/><col min="9731" max="9731" width="13" style="125" customWidth="1"/><col min="9732" max="9732" width="12.7109375" style="125" customWidth="1"/><col min="9733" max="9733" width="11.5703125" style="125" customWidth="1"/><col min="9734" max="9734" width="11.140625" style="125" customWidth="1"/><col min="9735" max="9735" width="11.28515625" style="125" customWidth="1"/><col min="9736" max="9736" width="10.140625" style="125" customWidth="1"/><col min="9737" max="9737" width="9.5703125" style="125" customWidth="1"/><col min="9738" max="9738" width="10.7109375" style="125" customWidth="1"/><col min="9739" max="9739" width="8.5703125" style="125" customWidth="1"/><col min="9740" max="9740" width="12.42578125" style="125" customWidth="1"/><col min="9741" max="9742" width="11.28515625" style="125" customWidth="1"/><col min="9743" max="9743" width="10.42578125" style="125" customWidth="1"/><col min="9744" max="9744" width="11.42578125" style="125"/><col min="9745" max="9746" width="12.5703125" style="125" customWidth="1"/><col min="9747" max="9984" width="11.42578125" style="125"/><col min="9985" max="9985" width="3.28515625" style="125" customWidth="1"/><col min="9986" max="9986" width="56.140625" style="125" customWidth="1"/><col min="9987" max="9987" width="13" style="125" customWidth="1"/><col min="9988" max="9988" width="12.7109375" style="125" customWidth="1"/><col min="9989" max="9989" width="11.5703125" style="125" customWidth="1"/><col min="9990" max="9990" width="11.140625" style="125" customWidth="1"/><col min="9991" max="9991" width="11.28515625" style="125" customWidth="1"/><col min="9992" max="9992" width="10.140625" style="125" customWidth="1"/><col min="9993" max="9993" width="9.5703125" style="125" customWidth="1"/><col min="9994" max="9994" width="10.7109375" style="125" customWidth="1"/><col min="9995" max="9995" width="8.5703125" style="125" customWidth="1"/><col min="9996" max="9996" width="12.42578125" style="125" customWidth="1"/><col min="9997" max="9998" width="11.28515625" style="125" customWidth="1"/><col min="9999" max="9999" width="10.42578125" style="125" customWidth="1"/><col min="10000" max="10000" width="11.42578125" style="125"/><col min="10001" max="10002" width="12.5703125" style="125" customWidth="1"/><col min="10003" max="10240" width="11.42578125" style="125"/><col min="10241" max="10241" width="3.28515625" style="125" customWidth="1"/><col min="10242" max="10242" width="56.140625" style="125" customWidth="1"/><col min="10243" max="10243" width="13" style="125" customWidth="1"/><col min="10244" max="10244" width="12.7109375" style="125" customWidth="1"/><col min="10245" max="10245" width="11.5703125" style="125" customWidth="1"/><col min="10246" max="10246" width="11.140625" style="125" customWidth="1"/><col min="10247" max="10247" width="11.28515625" style="125" customWidth="1"/><col min="10248" max="10248" width="10.140625" style="125" customWidth="1"/><col min="10249" max="10249" width="9.5703125" style="125" customWidth="1"/><col min="10250" max="10250" width="10.7109375" style="125" customWidth="1"/><col min="10251" max="10251" width="8.5703125" style="125" customWidth="1"/><col min="10252" max="10252" width="12.42578125" style="125" customWidth="1"/><col min="10253" max="10254" width="11.28515625" style="125" customWidth="1"/><col min="10255" max="10255" width="10.42578125" style="125" customWidth="1"/><col min="10256" max="10256" width="11.42578125" style="125"/><col min="10257" max="10258" width="12.5703125" style="125" customWidth="1"/><col min="10259" max="10496" width="11.42578125" style="125"/><col min="10497" max="10497" width="3.28515625" style="125" customWidth="1"/><col min="10498" max="10498" width="56.140625" style="125" customWidth="1"/><col min="10499" max="10499" width="13" style="125" customWidth="1"/><col min="10500" max="10500" width="12.7109375" style="125" customWidth="1"/><col min="10501" max="10501" width="11.5703125" style="125" customWidth="1"/><col min="10502" max="10502" width="11.140625" style="125" customWidth="1"/><col min="10503" max="10503" width="11.28515625" style="125" customWidth="1"/><col min="10504" max="10504" width="10.140625" style="125" customWidth="1"/><col min="10505" max="10505" width="9.5703125" style="125" customWidth="1"/><col min="10506" max="10506" width="10.7109375" style="125" customWidth="1"/><col min="10507" max="10507" width="8.5703125" style="125" customWidth="1"/><col min="10508" max="10508" width="12.42578125" style="125" customWidth="1"/><col min="10509" max="10510" width="11.28515625" style="125" customWidth="1"/><col min="10511" max="10511" width="10.42578125" style="125" customWidth="1"/><col min="10512" max="10512" width="11.42578125" style="125"/><col min="10513" max="10514" width="12.5703125" style="125" customWidth="1"/><col min="10515" max="10752" width="11.42578125" style="125"/><col min="10753" max="10753" width="3.28515625" style="125" customWidth="1"/><col min="10754" max="10754" width="56.140625" style="125" customWidth="1"/><col min="10755" max="10755" width="13" style="125" customWidth="1"/><col min="10756" max="10756" width="12.7109375" style="125" customWidth="1"/><col min="10757" max="10757" width="11.5703125" style="125" customWidth="1"/><col min="10758" max="10758" width="11.140625" style="125" customWidth="1"/><col min="10759" max="10759" width="11.28515625" style="125" customWidth="1"/><col min="10760" max="10760" width="10.140625" style="125" customWidth="1"/><col min="10761" max="10761" width="9.5703125" style="125" customWidth="1"/><col min="10762" max="10762" width="10.7109375" style="125" customWidth="1"/><col min="10763" max="10763" width="8.5703125" style="125" customWidth="1"/><col min="10764" max="10764" width="12.42578125" style="125" customWidth="1"/><col min="10765" max="10766" width="11.28515625" style="125" customWidth="1"/><col min="10767" max="10767" width="10.42578125" style="125" customWidth="1"/><col min="10768" max="10768" width="11.42578125" style="125"/><col min="10769" max="10770" width="12.5703125" style="125" customWidth="1"/><col min="10771" max="11008" width="11.42578125" style="125"/><col min="11009" max="11009" width="3.28515625" style="125" customWidth="1"/><col min="11010" max="11010" width="56.140625" style="125" customWidth="1"/><col min="11011" max="11011" width="13" style="125" customWidth="1"/><col min="11012" max="11012" width="12.7109375" style="125" customWidth="1"/><col min="11013" max="11013" width="11.5703125" style="125" customWidth="1"/><col min="11014" max="11014" width="11.140625" style="125" customWidth="1"/><col min="11015" max="11015" width="11.28515625" style="125" customWidth="1"/><col min="11016" max="11016" width="10.140625" style="125" customWidth="1"/><col min="11017" max="11017" width="9.5703125" style="125" customWidth="1"/><col min="11018" max="11018" width="10.7109375" style="125" customWidth="1"/><col min="11019" max="11019" width="8.5703125" style="125" customWidth="1"/><col min="11020" max="11020" width="12.42578125" style="125" customWidth="1"/><col min="11021" max="11022" width="11.28515625" style="125" customWidth="1"/><col min="11023" max="11023" width="10.42578125" style="125" customWidth="1"/><col min="11024" max="11024" width="11.42578125" style="125"/><col min="11025" max="11026" width="12.5703125" style="125" customWidth="1"/><col min="11027" max="11264" width="11.42578125" style="125"/><col min="11265" max="11265" width="3.28515625" style="125" customWidth="1"/><col min="11266" max="11266" width="56.140625" style="125" customWidth="1"/><col min="11267" max="11267" width="13" style="125" customWidth="1"/><col min="11268" max="11268" width="12.7109375" style="125" customWidth="1"/><col min="11269" max="11269" width="11.5703125" style="125" customWidth="1"/><col min="11270" max="11270" width="11.140625" style="125" customWidth="1"/><col min="11271" max="11271" width="11.28515625" style="125" customWidth="1"/><col min="11272" max="11272" width="10.140625" style="125" customWidth="1"/><col min="11273" max="11273" width="9.5703125" style="125" customWidth="1"/><col min="11274" max="11274" width="10.7109375" style="125" customWidth="1"/><col min="11275" max="11275" width="8.5703125" style="125" customWidth="1"/><col min="11276" max="11276" width="12.42578125" style="125" customWidth="1"/><col min="11277" max="11278" width="11.28515625" style="125" customWidth="1"/><col min="11279" max="11279" width="10.42578125" style="125" customWidth="1"/><col min="11280" max="11280" width="11.42578125" style="125"/><col min="11281" max="11282" width="12.5703125" style="125" customWidth="1"/><col min="11283" max="11520" width="11.42578125" style="125"/><col min="11521" max="11521" width="3.28515625" style="125" customWidth="1"/><col min="11522" max="11522" width="56.140625" style="125" customWidth="1"/><col min="11523" max="11523" width="13" style="125" customWidth="1"/><col min="11524" max="11524" width="12.7109375" style="125" customWidth="1"/><col min="11525" max="11525" width="11.5703125" style="125" customWidth="1"/><col min="11526" max="11526" width="11.140625" style="125" customWidth="1"/><col min="11527" max="11527" width="11.28515625" style="125" customWidth="1"/><col min="11528" max="11528" width="10.140625" style="125" customWidth="1"/><col min="11529" max="11529" width="9.5703125" style="125" customWidth="1"/><col min="11530" max="11530" width="10.7109375" style="125" customWidth="1"/><col min="11531" max="11531" width="8.5703125" style="125" customWidth="1"/><col min="11532" max="11532" width="12.42578125" style="125" customWidth="1"/><col min="11533" max="11534" width="11.28515625" style="125" customWidth="1"/><col min="11535" max="11535" width="10.42578125" style="125" customWidth="1"/><col min="11536" max="11536" width="11.42578125" style="125"/><col min="11537" max="11538" width="12.5703125" style="125" customWidth="1"/><col min="11539" max="11776" width="11.42578125" style="125"/><col min="11777" max="11777" width="3.28515625" style="125" customWidth="1"/><col min="11778" max="11778" width="56.140625" style="125" customWidth="1"/><col min="11779" max="11779" width="13" style="125" customWidth="1"/><col min="11780" max="11780" width="12.7109375" style="125" customWidth="1"/><col min="11781" max="11781" width="11.5703125" style="125" customWidth="1"/><col min="11782" max="11782" width="11.140625" style="125" customWidth="1"/><col min="11783" max="11783" width="11.28515625" style="125" customWidth="1"/><col min="11784" max="11784" width="10.140625" style="125" customWidth="1"/><col min="11785" max="11785" width="9.5703125" style="125" customWidth="1"/><col min="11786" max="11786" width="10.7109375" style="125" customWidth="1"/><col min="11787" max="11787" width="8.5703125" style="125" customWidth="1"/><col min="11788" max="11788" width="12.42578125" style="125" customWidth="1"/><col min="11789" max="11790" width="11.28515625" style="125" customWidth="1"/><col min="11791" max="11791" width="10.42578125" style="125" customWidth="1"/><col min="11792" max="11792" width="11.42578125" style="125"/><col min="11793" max="11794" width="12.5703125" style="125" customWidth="1"/><col min="11795" max="12032" width="11.42578125" style="125"/><col min="12033" max="12033" width="3.28515625" style="125" customWidth="1"/><col min="12034" max="12034" width="56.140625" style="125" customWidth="1"/><col min="12035" max="12035" width="13" style="125" customWidth="1"/><col min="12036" max="12036" width="12.7109375" style="125" customWidth="1"/><col min="12037" max="12037" width="11.5703125" style="125" customWidth="1"/><col min="12038" max="12038" width="11.140625" style="125" customWidth="1"/><col min="12039" max="12039" width="11.28515625" style="125" customWidth="1"/><col min="12040" max="12040" width="10.140625" style="125" customWidth="1"/><col min="12041" max="12041" width="9.5703125" style="125" customWidth="1"/><col min="12042" max="12042" width="10.7109375" style="125" customWidth="1"/><col min="12043" max="12043" width="8.5703125" style="125" customWidth="1"/><col min="12044" max="12044" width="12.42578125" style="125" customWidth="1"/><col min="12045" max="12046" width="11.28515625" style="125" customWidth="1"/><col min="12047" max="12047" width="10.42578125" style="125" customWidth="1"/><col min="12048" max="12048" width="11.42578125" style="125"/><col min="12049" max="12050" width="12.5703125" style="125" customWidth="1"/><col min="12051" max="12288" width="11.42578125" style="125"/><col min="12289" max="12289" width="3.28515625" style="125" customWidth="1"/><col min="12290" max="12290" width="56.140625" style="125" customWidth="1"/><col min="12291" max="12291" width="13" style="125" customWidth="1"/><col min="12292" max="12292" width="12.7109375" style="125" customWidth="1"/><col min="12293" max="12293" width="11.5703125" style="125" customWidth="1"/><col min="12294" max="12294" width="11.140625" style="125" customWidth="1"/><col min="12295" max="12295" width="11.28515625" style="125" customWidth="1"/><col min="12296" max="12296" width="10.140625" style="125" customWidth="1"/><col min="12297" max="12297" width="9.5703125" style="125" customWidth="1"/><col min="12298" max="12298" width="10.7109375" style="125" customWidth="1"/><col min="12299" max="12299" width="8.5703125" style="125" customWidth="1"/><col min="12300" max="12300" width="12.42578125" style="125" customWidth="1"/><col min="12301" max="12302" width="11.28515625" style="125" customWidth="1"/><col min="12303" max="12303" width="10.42578125" style="125" customWidth="1"/><col min="12304" max="12304" width="11.42578125" style="125"/><col min="12305" max="12306" width="12.5703125" style="125" customWidth="1"/><col min="12307" max="12544" width="11.42578125" style="125"/><col min="12545" max="12545" width="3.28515625" style="125" customWidth="1"/><col min="12546" max="12546" width="56.140625" style="125" customWidth="1"/><col min="12547" max="12547" width="13" style="125" customWidth="1"/><col min="12548" max="12548" width="12.7109375" style="125" customWidth="1"/><col min="12549" max="12549" width="11.5703125" style="125" customWidth="1"/><col min="12550" max="12550" width="11.140625" style="125" customWidth="1"/><col min="12551" max="12551" width="11.28515625" style="125" customWidth="1"/><col min="12552" max="12552" width="10.140625" style="125" customWidth="1"/><col min="12553" max="12553" width="9.5703125" style="125" customWidth="1"/><col min="12554" max="12554" width="10.7109375" style="125" customWidth="1"/><col min="12555" max="12555" width="8.5703125" style="125" customWidth="1"/><col min="12556" max="12556" width="12.42578125" style="125" customWidth="1"/><col min="12557" max="12558" width="11.28515625" style="125" customWidth="1"/><col min="12559" max="12559" width="10.42578125" style="125" customWidth="1"/><col min="12560" max="12560" width="11.42578125" style="125"/><col min="12561" max="12562" width="12.5703125" style="125" customWidth="1"/><col min="12563" max="12800" width="11.42578125" style="125"/><col min="12801" max="12801" width="3.28515625" style="125" customWidth="1"/><col min="12802" max="12802" width="56.140625" style="125" customWidth="1"/><col min="12803" max="12803" width="13" style="125" customWidth="1"/><col min="12804" max="12804" width="12.7109375" style="125" customWidth="1"/><col min="12805" max="12805" width="11.5703125" style="125" customWidth="1"/><col min="12806" max="12806" width="11.140625" style="125" customWidth="1"/><col min="12807" max="12807" width="11.28515625" style="125" customWidth="1"/><col min="12808" max="12808" width="10.140625" style="125" customWidth="1"/><col min="12809" max="12809" width="9.5703125" style="125" customWidth="1"/><col min="12810" max="12810" width="10.7109375" style="125" customWidth="1"/><col min="12811" max="12811" width="8.5703125" style="125" customWidth="1"/><col min="12812" max="12812" width="12.42578125" style="125" customWidth="1"/><col min="12813" max="12814" width="11.28515625" style="125" customWidth="1"/><col min="12815" max="12815" width="10.42578125" style="125" customWidth="1"/><col min="12816" max="12816" width="11.42578125" style="125"/><col min="12817" max="12818" width="12.5703125" style="125" customWidth="1"/><col min="12819" max="13056" width="11.42578125" style="125"/><col min="13057" max="13057" width="3.28515625" style="125" customWidth="1"/><col min="13058" max="13058" width="56.140625" style="125" customWidth="1"/><col min="13059" max="13059" width="13" style="125" customWidth="1"/><col min="13060" max="13060" width="12.7109375" style="125" customWidth="1"/><col min="13061" max="13061" width="11.5703125" style="125" customWidth="1"/><col min="13062" max="13062" width="11.140625" style="125" customWidth="1"/><col min="13063" max="13063" width="11.28515625" style="125" customWidth="1"/><col min="13064" max="13064" width="10.140625" style="125" customWidth="1"/><col min="13065" max="13065" width="9.5703125" style="125" customWidth="1"/><col min="13066" max="13066" width="10.7109375" style="125" customWidth="1"/><col min="13067" max="13067" width="8.5703125" style="125" customWidth="1"/><col min="13068" max="13068" width="12.42578125" style="125" customWidth="1"/><col min="13069" max="13070" width="11.28515625" style="125" customWidth="1"/><col min="13071" max="13071" width="10.42578125" style="125" customWidth="1"/><col min="13072" max="13072" width="11.42578125" style="125"/><col min="13073" max="13074" width="12.5703125" style="125" customWidth="1"/><col min="13075" max="13312" width="11.42578125" style="125"/><col min="13313" max="13313" width="3.28515625" style="125" customWidth="1"/><col min="13314" max="13314" width="56.140625" style="125" customWidth="1"/><col min="13315" max="13315" width="13" style="125" customWidth="1"/><col min="13316" max="13316" width="12.7109375" style="125" customWidth="1"/><col min="13317" max="13317" width="11.5703125" style="125" customWidth="1"/><col min="13318" max="13318" width="11.140625" style="125" customWidth="1"/><col min="13319" max="13319" width="11.28515625" style="125" customWidth="1"/><col min="13320" max="13320" width="10.140625" style="125" customWidth="1"/><col min="13321" max="13321" width="9.5703125" style="125" customWidth="1"/><col min="13322" max="13322" width="10.7109375" style="125" customWidth="1"/><col min="13323" max="13323" width="8.5703125" style="125" customWidth="1"/><col min="13324" max="13324" width="12.42578125" style="125" customWidth="1"/><col min="13325" max="13326" width="11.28515625" style="125" customWidth="1"/><col min="13327" max="13327" width="10.42578125" style="125" customWidth="1"/><col min="13328" max="13328" width="11.42578125" style="125"/><col min="13329" max="13330" width="12.5703125" style="125" customWidth="1"/><col min="13331" max="13568" width="11.42578125" style="125"/><col min="13569" max="13569" width="3.28515625" style="125" customWidth="1"/><col min="13570" max="13570" width="56.140625" style="125" customWidth="1"/><col min="13571" max="13571" width="13" style="125" customWidth="1"/><col min="13572" max="13572" width="12.7109375" style="125" customWidth="1"/><col min="13573" max="13573" width="11.5703125" style="125" customWidth="1"/><col min="13574" max="13574" width="11.140625" style="125" customWidth="1"/><col min="13575" max="13575" width="11.28515625" style="125" customWidth="1"/><col min="13576" max="13576" width="10.140625" style="125" customWidth="1"/><col min="13577" max="13577" width="9.5703125" style="125" customWidth="1"/><col min="13578" max="13578" width="10.7109375" style="125" customWidth="1"/><col min="13579" max="13579" width="8.5703125" style="125" customWidth="1"/><col min="13580" max="13580" width="12.42578125" style="125" customWidth="1"/><col min="13581" max="13582" width="11.28515625" style="125" customWidth="1"/><col min="13583" max="13583" width="10.42578125" style="125" customWidth="1"/><col min="13584" max="13584" width="11.42578125" style="125"/><col min="13585" max="13586" width="12.5703125" style="125" customWidth="1"/><col min="13587" max="13824" width="11.42578125" style="125"/><col min="13825" max="13825" width="3.28515625" style="125" customWidth="1"/><col min="13826" max="13826" width="56.140625" style="125" customWidth="1"/><col min="13827" max="13827" width="13" style="125" customWidth="1"/><col min="13828" max="13828" width="12.7109375" style="125" customWidth="1"/><col min="13829" max="13829" width="11.5703125" style="125" customWidth="1"/><col min="13830" max="13830" width="11.140625" style="125" customWidth="1"/><col min="13831" max="13831" width="11.28515625" style="125" customWidth="1"/><col min="13832" max="13832" width="10.140625" style="125" customWidth="1"/><col min="13833" max="13833" width="9.5703125" style="125" customWidth="1"/><col min="13834" max="13834" width="10.7109375" style="125" customWidth="1"/><col min="13835" max="13835" width="8.5703125" style="125" customWidth="1"/><col min="13836" max="13836" width="12.42578125" style="125" customWidth="1"/><col min="13837" max="13838" width="11.28515625" style="125" customWidth="1"/><col min="13839" max="13839" width="10.42578125" style="125" customWidth="1"/><col min="13840" max="13840" width="11.42578125" style="125"/><col min="13841" max="13842" width="12.5703125" style="125" customWidth="1"/><col min="13843" max="14080" width="11.42578125" style="125"/><col min="14081" max="14081" width="3.28515625" style="125" customWidth="1"/><col min="14082" max="14082" width="56.140625" style="125" customWidth="1"/><col min="14083" max="14083" width="13" style="125" customWidth="1"/><col min="14084" max="14084" width="12.7109375" style="125" customWidth="1"/><col min="14085" max="14085" width="11.5703125" style="125" customWidth="1"/><col min="14086" max="14086" width="11.140625" style="125" customWidth="1"/><col min="14087" max="14087" width="11.28515625" style="125" customWidth="1"/><col min="14088" max="14088" width="10.140625" style="125" customWidth="1"/><col min="14089" max="14089" width="9.5703125" style="125" customWidth="1"/><col min="14090" max="14090" width="10.7109375" style="125" customWidth="1"/><col min="14091" max="14091" width="8.5703125" style="125" customWidth="1"/><col min="14092" max="14092" width="12.42578125" style="125" customWidth="1"/><col min="14093" max="14094" width="11.28515625" style="125" customWidth="1"/><col min="14095" max="14095" width="10.42578125" style="125" customWidth="1"/><col min="14096" max="14096" width="11.42578125" style="125"/><col min="14097" max="14098" width="12.5703125" style="125" customWidth="1"/><col min="14099" max="14336" width="11.42578125" style="125"/><col min="14337" max="14337" width="3.28515625" style="125" customWidth="1"/><col min="14338" max="14338" width="56.140625" style="125" customWidth="1"/><col min="14339" max="14339" width="13" style="125" customWidth="1"/><col min="14340" max="14340" width="12.7109375" style="125" customWidth="1"/><col min="14341" max="14341" width="11.5703125" style="125" customWidth="1"/><col min="14342" max="14342" width="11.140625" style="125" customWidth="1"/><col min="14343" max="14343" width="11.28515625" style="125" customWidth="1"/><col min="14344" max="14344" width="10.140625" style="125" customWidth="1"/><col min="14345" max="14345" width="9.5703125" style="125" customWidth="1"/><col min="14346" max="14346" width="10.7109375" style="125" customWidth="1"/><col min="14347" max="14347" width="8.5703125" style="125" customWidth="1"/><col min="14348" max="14348" width="12.42578125" style="125" customWidth="1"/><col min="14349" max="14350" width="11.28515625" style="125" customWidth="1"/><col min="14351" max="14351" width="10.42578125" style="125" customWidth="1"/><col min="14352" max="14352" width="11.42578125" style="125"/><col min="14353" max="14354" width="12.5703125" style="125" customWidth="1"/><col min="14355" max="14592" width="11.42578125" style="125"/><col min="14593" max="14593" width="3.28515625" style="125" customWidth="1"/><col min="14594" max="14594" width="56.140625" style="125" customWidth="1"/><col min="14595" max="14595" width="13" style="125" customWidth="1"/><col min="14596" max="14596" width="12.7109375" style="125" customWidth="1"/><col min="14597" max="14597" width="11.5703125" style="125" customWidth="1"/><col min="14598" max="14598" width="11.140625" style="125" customWidth="1"/><col min="14599" max="14599" width="11.28515625" style="125" customWidth="1"/><col min="14600" max="14600" width="10.140625" style="125" customWidth="1"/><col min="14601" max="14601" width="9.5703125" style="125" customWidth="1"/><col min="14602" max="14602" width="10.7109375" style="125" customWidth="1"/><col min="14603" max="14603" width="8.5703125" style="125" customWidth="1"/><col min="14604" max="14604" width="12.42578125" style="125" customWidth="1"/><col min="14605" max="14606" width="11.28515625" style="125" customWidth="1"/><col min="14607" max="14607" width="10.42578125" style="125" customWidth="1"/><col min="14608" max="14608" width="11.42578125" style="125"/><col min="14609" max="14610" width="12.5703125" style="125" customWidth="1"/><col min="14611" max="14848" width="11.42578125" style="125"/><col min="14849" max="14849" width="3.28515625" style="125" customWidth="1"/><col min="14850" max="14850" width="56.140625" style="125" customWidth="1"/><col min="14851" max="14851" width="13" style="125" customWidth="1"/><col min="14852" max="14852" width="12.7109375" style="125" customWidth="1"/><col min="14853" max="14853" width="11.5703125" style="125" customWidth="1"/><col min="14854" max="14854" width="11.140625" style="125" customWidth="1"/><col min="14855" max="14855" width="11.28515625" style="125" customWidth="1"/><col min="14856" max="14856" width="10.140625" style="125" customWidth="1"/><col min="14857" max="14857" width="9.5703125" style="125" customWidth="1"/><col min="14858" max="14858" width="10.7109375" style="125" customWidth="1"/><col min="14859" max="14859" width="8.5703125" style="125" customWidth="1"/><col min="14860" max="14860" width="12.42578125" style="125" customWidth="1"/><col min="14861" max="14862" width="11.28515625" style="125" customWidth="1"/><col min="14863" max="14863" width="10.42578125" style="125" customWidth="1"/><col min="14864" max="14864" width="11.42578125" style="125"/><col min="14865" max="14866" width="12.5703125" style="125" customWidth="1"/><col min="14867" max="15104" width="11.42578125" style="125"/><col min="15105" max="15105" width="3.28515625" style="125" customWidth="1"/><col min="15106" max="15106" width="56.140625" style="125" customWidth="1"/><col min="15107" max="15107" width="13" style="125" customWidth="1"/><col min="15108" max="15108" width="12.7109375" style="125" customWidth="1"/><col min="15109" max="15109" width="11.5703125" style="125" customWidth="1"/><col min="15110" max="15110" width="11.140625" style="125" customWidth="1"/><col min="15111" max="15111" width="11.28515625" style="125" customWidth="1"/><col min="15112" max="15112" width="10.140625" style="125" customWidth="1"/><col min="15113" max="15113" width="9.5703125" style="125" customWidth="1"/><col min="15114" max="15114" width="10.7109375" style="125" customWidth="1"/><col min="15115" max="15115" width="8.5703125" style="125" customWidth="1"/><col min="15116" max="15116" width="12.42578125" style="125" customWidth="1"/><col min="15117" max="15118" width="11.28515625" style="125" customWidth="1"/><col min="15119" max="15119" width="10.42578125" style="125" customWidth="1"/><col min="15120" max="15120" width="11.42578125" style="125"/><col min="15121" max="15122" width="12.5703125" style="125" customWidth="1"/><col min="15123" max="15360" width="11.42578125" style="125"/><col min="15361" max="15361" width="3.28515625" style="125" customWidth="1"/><col min="15362" max="15362" width="56.140625" style="125" customWidth="1"/><col min="15363" max="15363" width="13" style="125" customWidth="1"/><col min="15364" max="15364" width="12.7109375" style="125" customWidth="1"/><col min="15365" max="15365" width="11.5703125" style="125" customWidth="1"/><col min="15366" max="15366" width="11.140625" style="125" customWidth="1"/><col min="15367" max="15367" width="11.28515625" style="125" customWidth="1"/><col min="15368" max="15368" width="10.140625" style="125" customWidth="1"/><col min="15369" max="15369" width="9.5703125" style="125" customWidth="1"/><col min="15370" max="15370" width="10.7109375" style="125" customWidth="1"/><col min="15371" max="15371" width="8.5703125" style="125" customWidth="1"/><col min="15372" max="15372" width="12.42578125" style="125" customWidth="1"/><col min="15373" max="15374" width="11.28515625" style="125" customWidth="1"/><col min="15375" max="15375" width="10.42578125" style="125" customWidth="1"/><col min="15376" max="15376" width="11.42578125" style="125"/><col min="15377" max="15378" width="12.5703125" style="125" customWidth="1"/><col min="15379" max="15616" width="11.42578125" style="125"/><col min="15617" max="15617" width="3.28515625" style="125" customWidth="1"/><col min="15618" max="15618" width="56.140625" style="125" customWidth="1"/><col min="15619" max="15619" width="13" style="125" customWidth="1"/><col min="15620" max="15620" width="12.7109375" style="125" customWidth="1"/><col min="15621" max="15621" width="11.5703125" style="125" customWidth="1"/><col min="15622" max="15622" width="11.140625" style="125" customWidth="1"/><col min="15623" max="15623" width="11.28515625" style="125" customWidth="1"/><col min="15624" max="15624" width="10.140625" style="125" customWidth="1"/><col min="15625" max="15625" width="9.5703125" style="125" customWidth="1"/><col min="15626" max="15626" width="10.7109375" style="125" customWidth="1"/><col min="15627" max="15627" width="8.5703125" style="125" customWidth="1"/><col min="15628" max="15628" width="12.42578125" style="125" customWidth="1"/><col min="15629" max="15630" width="11.28515625" style="125" customWidth="1"/><col min="15631" max="15631" width="10.42578125" style="125" customWidth="1"/><col min="15632" max="15632" width="11.42578125" style="125"/><col min="15633" max="15634" width="12.5703125" style="125" customWidth="1"/><col min="15635" max="15872" width="11.42578125" style="125"/><col min="15873" max="15873" width="3.28515625" style="125" customWidth="1"/><col min="15874" max="15874" width="56.140625" style="125" customWidth="1"/><col min="15875" max="15875" width="13" style="125" customWidth="1"/><col min="15876" max="15876" width="12.7109375" style="125" customWidth="1"/><col min="15877" max="15877" width="11.5703125" style="125" customWidth="1"/><col min="15878" max="15878" width="11.140625" style="125" customWidth="1"/><col min="15879" max="15879" width="11.28515625" style="125" customWidth="1"/><col min="15880" max="15880" width="10.140625" style="125" customWidth="1"/><col min="15881" max="15881" width="9.5703125" style="125" customWidth="1"/><col min="15882" max="15882" width="10.7109375" style="125" customWidth="1"/><col min="15883" max="15883" width="8.5703125" style="125" customWidth="1"/><col min="15884" max="15884" width="12.42578125" style="125" customWidth="1"/><col min="15885" max="15886" width="11.28515625" style="125" customWidth="1"/><col min="15887" max="15887" width="10.42578125" style="125" customWidth="1"/><col min="15888" max="15888" width="11.42578125" style="125"/><col min="15889" max="15890" width="12.5703125" style="125" customWidth="1"/><col min="15891" max="16128" width="11.42578125" style="125"/><col min="16129" max="16129" width="3.28515625" style="125" customWidth="1"/><col min="16130" max="16130" width="56.140625" style="125" customWidth="1"/><col min="16131" max="16131" width="13" style="125" customWidth="1"/><col min="16132" max="16132" width="12.7109375" style="125" customWidth="1"/><col min="16133" max="16133" width="11.5703125" style="125" customWidth="1"/><col min="16134" max="16134" width="11.140625" style="125" customWidth="1"/><col min="16135" max="16135" width="11.28515625" style="125" customWidth="1"/><col min="16136" max="16136" width="10.140625" style="125" customWidth="1"/><col min="16137" max="16137" width="9.5703125" style="125" customWidth="1"/><col min="16138" max="16138" width="10.7109375" style="125" customWidth="1"/><col min="16139" max="16139" width="8.5703125" style="125" customWidth="1"/><col min="16140" max="16140" width="12.42578125" style="125" customWidth="1"/><col min="16141" max="16142" width="11.28515625" style="125" customWidth="1"/><col min="16143" max="16143" width="10.42578125" style="125" customWidth="1"/><col min="16144" max="16144" width="11.42578125" style="125"/><col min="16145" max="16146" width="12.5703125" style="125" customWidth="1"/><col min="16147" max="16384" width="11.42578125" style="125"/></cols><sheetData><row r="1" spans="1:30"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 x14ac:dyDescent="0.25"><c r="A2" s="81"/><c r="B2" s="82" t="s"><v>423</v></c><c r="C2" s="81"/><c r="D2" s="81"/><c r="E2" s="81"/><c r="F2" s="85"/><c r="G2" s="85"/><c r="H2" s="86"/><c r="I2" s="83" t="str"><f>Translation!$A$10</f><v>Island</v></c><c r="J2" s="84" t="str"><f>'Start here'!$B$5</f><v>Crete</v></c><c r="K2" s="86"/><c r="L2" s="86"/><c r="M2" s="86"/><c r="N2" s="86"/><c r="O2" s="86"/><c r="P2" s="86"/><c r="Q2" s="86"/><c r="R2" s="159"/><c r="S2" s="161"/><c r="T2" s="83" t="str"><f>Translation!$A$51</f><v>Inventory year</v></c><c r="U2" s="160"><f>'Start here'!$B$6</f><v>2005</v></c></row><row r="3" spans="1:30" ht="28.5" customHeight="1" x14ac:dyDescent="0.2"><c r="A3" s="124"/><c r="D3" s="124"/><c r="E3" s="124"/><c r="F3" s="124"/><c r="G3" s="124"/><c r="H3" s="124"/><c r="I3" s="124"/><c r="J3" s="126"/><c r="K3" s="126"/><c r="T3" s="27"/></row><row r="4" spans="1:30" ht="46.5" customHeight="1" x14ac:dyDescent="0.2"><c r="A4" s="266" t="str"><f>Translation!A49</f><v>BASELINE EMISSION INVENTORY</v></c><c r="B4" s="266"/><c r="C4" s="266"/><c r="D4" s="266"/><c r="E4" s="266"/><c r="F4" s="266"/><c r="G4" s="266"/><c r="H4" s="266"/><c r="I4" s="266"/><c r="J4" s="266"/><c r="K4" s="266"/><c r="L4" s="266"/><c r="M4" s="266"/><c r="N4" s="266"/><c r="O4" s="266"/><c r="P4" s="266"/><c r="Q4" s="266"/><c r="R4" s="266"/><c r="S4" s="266"/><c r="T4" s="266"/><c r="U4" s="266"/><c r="V4" s="210"/><c r="W4" s="210"/><c r="X4" s="210"/><c r="Y4" s="210"/><c r="Z4" s="210"/><c r="AA4" s="210"/><c r="AB4" s="210"/><c r="AC4" s="210"/><c r="AD4" s="210"/></row><row r="5" spans="1:30" ht="13.5" customHeight="1" x14ac:dyDescent="0.25"><c r="A5" s="128"/><c r="B5" s="129"/><c r="C5" s="130"/><c r="D5" s="130"/><c r="E5" s="130"/><c r="F5" s="130"/><c r="G5" s="130"/><c r="H5" s="130"/><c r="I5" s="130"/><c r="J5" s="130"/><c r="K5" s="131"/><c r="L5" s="131"/><c r="M5" s="131"/><c r="N5" s="131"/></row><row r="6" spans="1:30" ht="21" x14ac:dyDescent="0.35"><c r="A6" s="136"/><c r="B6" s="145"/><c r="C6" s="146"/><c r="D6" s="147"/><c r="E6" s="147"/><c r="F6" s="147"/><c r="G6" s="148"/><c r="H6" s="149"/><c r="S6" s="270" t="str"><f>Translation!$A$53</f><v>Mandatory fields</v></c><c r="T6" s="270"/><c r="U6" s="270"/></row><row r="7" spans="1:30" s="134" customFormat="1" ht="36" x14ac:dyDescent="0.55000000000000004"><c r="A7" s="132" t="s"><v>0</v></c><c r="B7" s="133" t="str"><f>Translation!A50</f><v>GENERAL DATA</v></c><c r="L7" s="135"/></row><row r="8" spans="1:30" ht="21" x14ac:dyDescent="0.35"><c r="A8" s="136"/><c r="B8" s="138" t="str"><f>Translation!A52</f><v>Number of inhabitants</v></c><c r="C8" s="286"><v>601131</v></c><c r="D8" s="287"/><c r="E8" s="162" t="str"><f>"("&amp;U2&amp;")"</f><v>(2005)</v></c><c r="F8" s="139"/><c r="G8" s="140"/></row><row r="9" spans="1:30" ht="11.25" customHeight="1" x14ac:dyDescent="0.35"><c r="A9" s="136"/><c r="B9" s="139"/><c r="C9" s="139"/><c r="D9" s="139"/><c r="E9" s="137"/><c r="F9" s="137"/><c r="G9" s="137"/><c r="H9" s="141"/><c r="I9" s="139"/><c r="J9" s="140"/><c r="K9" s="142"/></row><row r="10" spans="1:30" ht="21" x14ac:dyDescent="0.35"><c r="A10" s="143"/><c r="B10" s="137" t="str"><f>Translation!A13</f><v>CO2 calculation method</v></c><c r="C10" s="288" t="str"><f>'Start here'!F7</f><v>IPCC emission factors</v></c><c r="D10" s="288"/><c r="E10" s="288"/><c r="F10" s="288"/><c r="G10" s="288"/><c r="H10" s="288"/><c r="I10" s="288"/><c r="J10" s="288"/><c r="K10" s="144"/></row><row r="11" spans="1:30" ht="17.25" customHeight="1" x14ac:dyDescent="0.2"><c r="A11" s="127"/><c r="B11" s="127"/><c r="C11" s="127"/><c r="D11" s="127"/><c r="E11" s="127"/><c r="F11" s="127"/><c r="G11" s="127"/><c r="H11" s="127"/><c r="I11" s="127"/><c r="J11" s="127"/><c r="K11" s="127"/><c r="L11" s="127"/><c r="M11" s="127"/><c r="N11" s="127"/><c r="O11" s="127"/><c r="P11" s="127"/><c r="Q11" s="127"/><c r="R11" s="127"/></row><row r="12" spans="1:30" s="134" customFormat="1" ht="36" x14ac:dyDescent="0.55000000000000004"><c r="A12" s="132" t="s"><v>4</v></c><c r="B12" s="133" t="str"><f>Translation!A54</f><v>RESULTS OF ENERGY BALANCE</v></c><c r="C12" s="132"/><c r="D12" s="133"/><c r="E12" s="132"/><c r="F12" s="133"/><c r="G12" s="132"/><c r="H12" s="133"/><c r="I12" s="132"/><c r="J12" s="133"/><c r="K12" s="150"/><c r="L12" s="150"/><c r="M12" s="150"/><c r="N12" s="150"/></row><row r="13" spans="1:30" s="90" customFormat="1" ht="31.5" x14ac:dyDescent="0.5"><c r="B13" s="91" t="str"><f>Translation!A55</f><v>FINAL ENERGY DEMAND</v></c><c r="C13" s="91"/><c r="D13" s="91"/><c r="E13" s="91"/><c r="F13" s="91"/><c r="G13" s="91"/><c r="H13" s="91"/><c r="I13" s="91"/><c r="J13" s="91"/><c r="K13" s="91"/><c r="L13" s="91"/><c r="M13" s="91"/><c r="N13" s="91"/><c r="O13" s="91"/><c r="P13" s="91"/><c r="Q13" s="91"/><c r="R13" s="91"/><c r="S13" s="91"/><c r="T13" s="91"/><c r="U13" s="92" t="str"><f>Translation!$A$21</f><v>[MWh]</v></c></row><row r="14" spans="1:30" s="55" customFormat="1" ht="32.25" customHeight="1" x14ac:dyDescent="0.25"><c r="B14" s="284" t="str"><f>Translation!A56</f><v>DEMAND SECTOR</v></c><c r="C14" s="289" t="str"><f>Translation!A93</f><v>ENERGY FOR FINAL USE</v></c><c r="D14" s="290"/><c r="E14" s="290"/><c r="F14" s="290"/><c r="G14" s="290"/><c r="H14" s="290"/><c r="I14" s="290"/><c r="J14" s="290"/><c r="K14" s="290"/><c r="L14" s="290"/><c r="M14" s="290"/><c r="N14" s="290"/><c r="O14" s="290"/><c r="P14" s="290"/><c r="Q14" s="290"/><c r="R14" s="290"/><c r="S14" s="290"/><c r="T14" s="290"/><c r="U14" s="291"/></row><row r="15" spans="1:30" s="55" customFormat="1" ht="18" customHeight="1" x14ac:dyDescent="0.25"><c r="B15" s="285"/><c r="C15" s="289" t="str"><f>Translation!A94</f><v>Centralized energy services</v></c><c r="D15" s="290"/><c r="E15" s="290"/><c r="F15" s="291"/><c r="G15" s="289" t="str"><f>Translation!A98</f><v>Fossil fuels</v></c><c r="H15" s="290"/><c r="I15" s="290"/><c r="J15" s="290"/><c r="K15" s="290"/><c r="L15" s="290"/><c r="M15" s="291"/><c r="N15" s="289" t="str"><f>Translation!A105</f><v>Renewable energy sources (excluding electricity and heat sold to public networks)</v></c><c r="O15" s="290"/><c r="P15" s="290"/><c r="Q15" s="290"/><c r="R15" s="290"/><c r="S15" s="290"/><c r="T15" s="291"/><c r="U15" s="284" t="str"><f>Translation!A118</f><v>TOTAL</v></c></row><row r="16" spans="1:30" s="66" customFormat="1" ht="67.5" customHeight="1" x14ac:dyDescent="0.25"><c r="B16" s="65" t="str"><f>Translation!A58</f><v>Sector description</v></c><c r="C16" s="116" t="str"><f>Translation!A95</f><v>Electricity from public grid</v></c><c r="D16" s="116" t="str"><f>Translation!A96</f><v>Heat from district heating</v></c><c r="E16" s="116" t="str"><f>Translation!A97</f><v>Cold from district cooling</v></c><c r="F16" s="116" t="str"><f>Translation!A116</f><v>Subtotal</v></c><c r="G16" s="116" t="str"><f>Translation!A99</f><v>Fueloil</v></c><c r="H16" s="116" t="str"><f>Translation!A100</f><v>Diesel</v></c><c r="I16" s="116" t="str"><f>Translation!A101</f><v>Gasoline</v></c><c r="J16" s="116" t="str"><f>Translation!A102</f><v>LPG</v></c><c r="K16" s="116" t="str"><f>Translation!A103</f><v>Natural gas</v></c><c r="L16" s="116" t="str"><f>Translation!A104</f><v>Coal</v></c><c r="M16" s="116" t="str"><f>Translation!A116</f><v>Subtotal</v></c><c r="N16" s="116" t="str"><f>Translation!A108</f><v>Hydro</v></c><c r="O16" s="116" t="str"><f>Translation!A109</f><v>Wind</v></c><c r="P16" s="116" t="str"><f>Translation!A110</f><v>Solar</v></c><c r="Q16" s="116" t="str"><f>Translation!A111</f><v>Geothermal</v></c><c r="R16" s="116" t="str"><f>Translation!A112</f><v>Ocean</v></c><c r="S16" s="116" t="str"><f>Translation!A113</f><v>Biomass</v></c><c r="T16" s="116" t="str"><f>Translation!A116</f><v>Subtotal</v></c><c r="U16" s="285"/></row><row r="17" spans="1:21" s="21" customFormat="1" ht="15.75" x14ac:dyDescent="0.25"><c r="A17" s="22"/><c r="B17" s="70" t="str"><f>Translation!A59</f><v>RESIDENTIAL</v></c><c r="C17" s="123"><f>SUM(C18:C26)</f><v>892658.40890413022</v></c><c r="D17" s="123"><f>SUM(D18:D26)</f><v>0</v></c><c r="E17" s="123"><f>SUM(E18:E26)</f><v>0</v></c><c r="F17" s="68"><f t="shared" ref="F17:F52" si="0">SUM(C17:E17)</f><v>892658.40890413022</v></c><c r="G17" s="123"><f t="shared" ref="G17:L17" si="1">SUM(G18:G26)</f><v>0</v></c><c r="H17" s="123"><f t="shared" si="1"/><v>929970.61339481652</v></c><c r="I17" s="123"><f t="shared" si="1"/><v>0</v></c><c r="J17" s="123"><f t="shared" si="1"/><v>127761.00157457998</v></c><c r="K17" s="123"><f t="shared" si="1"/><v>0</v></c><c r="L17" s="123"><f t="shared" si="1"/><v>0</v></c><c r="M17" s="68"><f t="shared" ref="M17:M52" si="2">SUM(G17:L17)</f><v>1057731.6149693965</v></c><c r="N17" s="123"><f t="shared" ref="N17:S17" si="3">SUM(N18:N26)</f><v>0</v></c><c r="O17" s="123"><f t="shared" si="3"/><v>0</v></c><c r="P17" s="123"><f t="shared" si="3"/><v>144387.97441271038</v></c><c r="Q17" s="123"><f t="shared" si="3"/><v>0</v></c><c r="R17" s="123"><f t="shared" si="3"/><v>0</v></c><c r="S17" s="123"><f t="shared" si="3"/><v>272239.54555269307</v></c><c r="T17" s="68"><f t="shared" ref="T17" si="4">SUM(N17:S17)</f><v>416627.51996540348</v></c><c r="U17" s="68"><f t="shared" ref="U17" si="5">F17+M17+T17</f><v>2367017.5438389303</v></c></row><row r="18" spans="1:21" s="21" customFormat="1" ht="15.75" x14ac:dyDescent="0.25"><c r="A18" s="22"/><c r="B18" s="197" t="str"><f>Translation!A60</f><v>Hot water</v></c><c r="C18" s="157"><v>171126.48819284193</v></c><c r="D18" s="157"><v>0</v></c><c r="E18" s="157"><v>0</v></c><c r="F18" s="68"><f t="shared" si="0"/><v>171126.48819284193</v></c><c r="G18" s="157"><v>0</v></c><c r="H18" s="157"><v>139575.04193228669</v></c><c r="I18" s="157"><v>0</v></c><c r="J18" s="157"><v>0</v></c><c r="K18" s="157"><v>0</v></c><c r="L18" s="157"><v>0</v></c><c r="M18" s="68"><f t="shared" si="2"/><v>139575.04193228669</v></c><c r="N18" s="157"><v>0</v></c><c r="O18" s="157"><v>0</v></c><c r="P18" s="157"><v>144387.97441271038</v></c><c r="Q18" s="157"><v>0</v></c><c r="R18" s="157"><v>0</v></c><c r="S18" s="157"><v>43316.39232381311</v></c><c r="T18" s="68"><f t="shared" ref="T18:T52" si="6">SUM(N18:S18)</f><v>187704.36673652349</v></c><c r="U18" s="68"><f t="shared" ref="U18:U52" si="7">F18+M18+T18</f><v>498405.89686165215</v></c></row><row r="19" spans="1:21" s="21" customFormat="1" ht="15.75" x14ac:dyDescent="0.25"><c r="A19" s="22"/><c r="B19" s="197" t="str"><f>Translation!A61</f><v>Heating and cooling</v></c><c r="C19" s="157"><v>198188.35277266346</v></c><c r="D19" s="157"><v>0</v></c><c r="E19" s="157"><v>0</v></c><c r="F19" s="68"><f t="shared" si="0"/><v>198188.35277266346</v></c><c r="G19" s="157"><v>0</v></c><c r="H19" s="157"><v>790395.57146252983</v></c><c r="I19" s="157"><v>0</v></c><c r="J19" s="157"><v>66793.991954579978</v></c><c r="K19" s="157"><v>0</v></c><c r="L19" s="157"><v>0</v></c><c r="M19" s="68"><f t="shared" si="2"/><v>857189.56341710978</v></c><c r="N19" s="157"><v>0</v></c><c r="O19" s="157"><v>0</v></c><c r="P19" s="157"><v>0</v></c><c r="Q19" s="157"><v>0</v></c><c r="R19" s="157"><v>0</v></c><c r="S19" s="157"><v>178117.31187887996</v></c><c r="T19" s="68"><f t="shared" si="6"/><v>178117.31187887996</v></c><c r="U19" s="68"><f t="shared" si="7"/><v>1233495.2280686533</v></c></row><row r="20" spans="1:21" s="21" customFormat="1" ht="15.75" x14ac:dyDescent="0.25"><c r="A20" s="22"/><c r="B20" s="197" t="str"><f>Translation!A62</f><v>Lighting</v></c><c r="C20" s="157"><v>145400.54212173604</v></c><c r="D20" s="157"><v>0</v></c><c r="E20" s="157"><v>0</v></c><c r="F20" s="68"><f t="shared" si="0"/><v>145400.54212173604</v></c><c r="G20" s="157"><v>0</v></c><c r="H20" s="157"><v>0</v></c><c r="I20" s="157"><v>0</v></c><c r="J20" s="157"><v>0</v></c><c r="K20" s="157"><v>0</v></c><c r="L20" s="157"><v>0</v></c><c r="M20" s="68"><f t="shared" si="2"/><v>0</v></c><c r="N20" s="157"><v>0</v></c><c r="O20" s="157"><v>0</v></c><c r="P20" s="157"><v>0</v></c><c r="Q20" s="157"><v>0</v></c><c r="R20" s="157"><v>0</v></c><c r="S20" s="157"><v>0</v></c><c r="T20" s="68"><f t="shared" si="6"/><v>0</v></c><c r="U20" s="68"><f t="shared" si="7"/><v>145400.54212173604</v></c></row><row r="21" spans="1:21" s="21" customFormat="1" ht="15.75" x14ac:dyDescent="0.25"><c r="A21" s="22"/><c r="B21" s="197" t="str"><f>Translation!A63</f><v>Cooking</v></c><c r="C21" s="157"><v>101611.68270000002</v></c><c r="D21" s="157"><v>0</v></c><c r="E21" s="157"><v>0</v></c><c r="F21" s="68"><f t="shared" si="0"/><v>101611.68270000002</v></c><c r="G21" s="157"><v>0</v></c><c r="H21" s="157"><v>0</v></c><c r="I21" s="157"><v>0</v></c><c r="J21" s="157"><v>60967.009619999997</v></c><c r="K21" s="157"><v>0</v></c><c r="L21" s="157"><v>0</v></c><c r="M21" s="68"><f t="shared" si="2"/><v>60967.009619999997</v></c><c r="N21" s="157"><v>0</v></c><c r="O21" s="157"><v>0</v></c><c r="P21" s="157"><v>0</v></c><c r="Q21" s="157"><v>0</v></c><c r="R21" s="157"><v>0</v></c><c r="S21" s="157"><v>50805.841350000002</v></c><c r="T21" s="68"><f t="shared" si="6"/><v>50805.841350000002</v></c><c r="U21" s="68"><f t="shared" si="7"/><v>213384.53367000003</v></c></row><row r="22" spans="1:21" s="21" customFormat="1" ht="15.75" x14ac:dyDescent="0.25"><c r="A22" s="22"/><c r="B22" s="197" t="str"><f>Translation!A64</f><v>Refrigerator and freezers</v></c><c r="C22" s="157"><v>142612.88800000001</v></c><c r="D22" s="157"><v>0</v></c><c r="E22" s="157"><v>0</v></c><c r="F22" s="68"><f t="shared" si="0"/><v>142612.88800000001</v></c><c r="G22" s="157"><v>0</v></c><c r="H22" s="157"><v>0</v></c><c r="I22" s="157"><v>0</v></c><c r="J22" s="157"><v>0</v></c><c r="K22" s="157"><v>0</v></c><c r="L22" s="157"><v>0</v></c><c r="M22" s="68"><f t="shared" si="2"/><v>0</v></c><c r="N22" s="157"><v>0</v></c><c r="O22" s="157"><v>0</v></c><c r="P22" s="157"><v>0</v></c><c r="Q22" s="157"><v>0</v></c><c r="R22" s="157"><v>0</v></c><c r="S22" s="157"><v>0</v></c><c r="T22" s="68"><f t="shared" si="6"/><v>0</v></c><c r="U22" s="68"><f t="shared" si="7"/><v>142612.88800000001</v></c></row><row r="23" spans="1:21" s="21" customFormat="1" ht="15.75" x14ac:dyDescent="0.25"><c r="A23" s="22"/><c r="B23" s="197" t="str"><f>Translation!A65</f><v>Laundry machines and dryers</v></c><c r="C23" s="157"><v>8679.6233333333348</v></c><c r="D23" s="157"><v>0</v></c><c r="E23" s="157"><v>0</v></c><c r="F23" s="68"><f t="shared" si="0"/><v>8679.6233333333348</v></c><c r="G23" s="157"><v>0</v></c><c r="H23" s="157"><v>0</v></c><c r="I23" s="157"><v>0</v></c><c r="J23" s="157"><v>0</v></c><c r="K23" s="157"><v>0</v></c><c r="L23" s="157"><v>0</v></c><c r="M23" s="68"><f t="shared" si="2"/><v>0</v></c><c r="N23" s="157"><v>0</v></c><c r="O23" s="157"><v>0</v></c><c r="P23" s="157"><v>0</v></c><c r="Q23" s="157"><v>0</v></c><c r="R23" s="157"><v>0</v></c><c r="S23" s="157"><v>0</v></c><c r="T23" s="68"><f t="shared" si="6"/><v>0</v></c><c r="U23" s="68"><f t="shared" si="7"/><v>8679.6233333333348</v></c></row><row r="24" spans="1:21" s="21" customFormat="1" ht="15.75" x14ac:dyDescent="0.25"><c r="A24" s="22"/><c r="B24" s="197" t="str"><f>Translation!A66</f><v>Dish washing</v></c><c r="C24" s="157"><v>12151.472666666667</v></c><c r="D24" s="157"><v>0</v></c><c r="E24" s="157"><v>0</v></c><c r="F24" s="68"><f t="shared" si="0"/><v>12151.472666666667</v></c><c r="G24" s="157"><v>0</v></c><c r="H24" s="157"><v>0</v></c><c r="I24" s="157"><v>0</v></c><c r="J24" s="157"><v>0</v></c><c r="K24" s="157"><v>0</v></c><c r="L24" s="157"><v>0</v></c><c r="M24" s="68"><f t="shared" si="2"/><v>0</v></c><c r="N24" s="157"><v>0</v></c><c r="O24" s="157"><v>0</v></c><c r="P24" s="157"><v>0</v></c><c r="Q24" s="157"><v>0</v></c><c r="R24" s="157"><v>0</v></c><c r="S24" s="157"><v>0</v></c><c r="T24" s="68"><f t="shared" si="6"/><v>0</v></c><c r="U24" s="68"><f t="shared" si="7"/><v>12151.472666666667</v></c></row><row r="25" spans="1:21" s="21" customFormat="1" ht="15.75" x14ac:dyDescent="0.25"><c r="A25" s="22"/><c r="B25" s="197" t="str"><f>Translation!A67</f><v>Tv sets</v></c><c r="C25" s="157"><v>11290.186966666666</v></c><c r="D25" s="157"><v>0</v></c><c r="E25" s="157"><v>0</v></c><c r="F25" s="68"><f t="shared" si="0"/><v>11290.186966666666</v></c><c r="G25" s="157"><v>0</v></c><c r="H25" s="157"><v>0</v></c><c r="I25" s="157"><v>0</v></c><c r="J25" s="157"><v>0</v></c><c r="K25" s="157"><v>0</v></c><c r="L25" s="157"><v>0</v></c><c r="M25" s="68"><f t="shared" si="2"/><v>0</v></c><c r="N25" s="157"><v>0</v></c><c r="O25" s="157"><v>0</v></c><c r="P25" s="157"><v>0</v></c><c r="Q25" s="157"><v>0</v></c><c r="R25" s="157"><v>0</v></c><c r="S25" s="157"><v>0</v></c><c r="T25" s="68"><f t="shared" si="6"/><v>0</v></c><c r="U25" s="68"><f t="shared" si="7"/><v>11290.186966666666</v></c></row><row r="26" spans="1:21" s="21" customFormat="1" ht="15.75" x14ac:dyDescent="0.25"><c r="A26" s="22"/><c r="B26" s="197" t="str"><f>Translation!A68</f><v>Other electric appliances</v></c><c r="C26" s="157"><v>101597.17215022216</v></c><c r="D26" s="157"><v>0</v></c><c r="E26" s="157"><v>0</v></c><c r="F26" s="68"><f t="shared" si="0"/><v>101597.17215022216</v></c><c r="G26" s="157"><v>0</v></c><c r="H26" s="157"><v>0</v></c><c r="I26" s="157"><v>0</v></c><c r="J26" s="157"><v>0</v></c><c r="K26" s="157"><v>0</v></c><c r="L26" s="157"><v>0</v></c><c r="M26" s="68"><f t="shared" si="2"/><v>0</v></c><c r="N26" s="157"><v>0</v></c><c r="O26" s="157"><v>0</v></c><c r="P26" s="157"><v>0</v></c><c r="Q26" s="157"><v>0</v></c><c r="R26" s="157"><v>0</v></c><c r="S26" s="157"><v>0</v></c><c r="T26" s="68"><f t="shared" si="6"/><v>0</v></c><c r="U26" s="68"><f t="shared" si="7"/><v>101597.17215022216</v></c></row><row r="27" spans="1:21" s="21" customFormat="1" ht="15.75" x14ac:dyDescent="0.25"><c r="A27" s="22"/><c r="B27" s="70" t="str"><f>Translation!A69</f><v>PRIMARY SECTOR</v></c><c r="C27" s="123"><f>SUM(C28:C29)</f><v>200008</v></c><c r="D27" s="123"><f>SUM(D28:D29)</f><v>0</v></c><c r="E27" s="123"><f>SUM(E28:E29)</f><v>0</v></c><c r="F27" s="68"><f t="shared" si="0"/><v>200008</v></c><c r="G27" s="123"><f t="shared" ref="G27:L27" si="8">SUM(G28:G29)</f><v>0</v></c><c r="H27" s="123"><f t="shared" si="8"/><v>36209.300000000003</v></c><c r="I27" s="123"><f t="shared" si="8"/><v>0</v></c><c r="J27" s="123"><f t="shared" si="8"/><v>0</v></c><c r="K27" s="123"><f t="shared" si="8"/><v>0</v></c><c r="L27" s="123"><f t="shared" si="8"/><v>0</v></c><c r="M27" s="68"><f t="shared" si="2"/><v>36209.300000000003</v></c><c r="N27" s="123"><f t="shared" ref="N27:S27" si="9">SUM(N28:N29)</f><v>0</v></c><c r="O27" s="123"><f t="shared" si="9"/><v>0</v></c><c r="P27" s="123"><f t="shared" si="9"/><v>0</v></c><c r="Q27" s="123"><f t="shared" si="9"/><v>0</v></c><c r="R27" s="123"><f t="shared" si="9"/><v>0</v></c><c r="S27" s="123"><f t="shared" si="9"/><v>41337.21</v></c><c r="T27" s="68"><f t="shared" si="6"/><v>41337.21</v></c><c r="U27" s="68"><f t="shared" si="7"/><v>277554.51</v></c></row><row r="28" spans="1:21" s="21" customFormat="1" ht="15.75" x14ac:dyDescent="0.25"><c r="A28" s="22"/><c r="B28" s="198" t="str"><f>Translation!A70</f><v>Agriculture, forestry and fishing</v></c><c r="C28" s="157"><v>200008</v></c><c r="D28" s="157"><v>0</v></c><c r="E28" s="157"><v>0</v></c><c r="F28" s="68"><f t="shared" si="0"/><v>200008</v></c><c r="G28" s="157"><v>0</v></c><c r="H28" s="157"><v>36209.300000000003</v></c><c r="I28" s="157"><v>0</v></c><c r="J28" s="157"><v>0</v></c><c r="K28" s="157"><v>0</v></c><c r="L28" s="157"><v>0</v></c><c r="M28" s="68"><f t="shared" si="2"/><v>36209.300000000003</v></c><c r="N28" s="157"><v>0</v></c><c r="O28" s="157"><v>0</v></c><c r="P28" s="157"><v>0</v></c><c r="Q28" s="157"><v>0</v></c><c r="R28" s="157"><v>0</v></c><c r="S28" s="157"><v>41337.21</v></c><c r="T28" s="68"><f t="shared" si="6"/><v>41337.21</v></c><c r="U28" s="68"><f t="shared" si="7"/><v>277554.51</v></c></row><row r="29" spans="1:21" s="21" customFormat="1" ht="15.75" x14ac:dyDescent="0.25"><c r="A29" s="22"/><c r="B29" s="198" t="str"><f>Translation!A71</f><v>Mining and quarrying</v></c><c r="C29" s="157"><v>0</v></c><c r="D29" s="157"><v>0</v></c><c r="E29" s="157"><v>0</v></c><c r="F29" s="68"><f t="shared" si="0"/><v>0</v></c><c r="G29" s="157"><v>0</v></c><c r="H29" s="157"><v>0</v></c><c r="I29" s="157"><v>0</v></c><c r="J29" s="157"><v>0</v></c><c r="K29" s="157"><v>0</v></c><c r="L29" s="157"><v>0</v></c><c r="M29" s="68"><f t="shared" si="2"/><v>0</v></c><c r="N29" s="157"><v>0</v></c><c r="O29" s="157"><v>0</v></c><c r="P29" s="157"><v>0</v></c><c r="Q29" s="157"><v>0</v></c><c r="R29" s="157"><v>0</v></c><c r="S29" s="157"><v>0</v></c><c r="T29" s="68"><f t="shared" si="6"/><v>0</v></c><c r="U29" s="68"><f t="shared" si="7"/><v>0</v></c></row><row r="30" spans="1:21" s="21" customFormat="1" ht="15.75" x14ac:dyDescent="0.25"><c r="A30" s="22"/><c r="B30" s="65" t="str"><f>Translation!A72</f><v>SECONDARY SECTOR</v></c><c r="C30" s="123"><f>SUM(C31:C33)</f><v>295712</v></c><c r="D30" s="123"><f>SUM(D31:D33)</f><v>0</v></c><c r="E30" s="123"><f>SUM(E31:E33)</f><v>0</v></c><c r="F30" s="68"><f t="shared" si="0"/><v>295712</v></c><c r="G30" s="123"><f t="shared" ref="G30:L30" si="10">SUM(G31:G33)</f><v>139430</v></c><c r="H30" s="123"><f t="shared" si="10"/><v>145733</v></c><c r="I30" s="123"><f t="shared" si="10"/><v>0</v></c><c r="J30" s="123"><f t="shared" si="10"/><v>14709</v></c><c r="K30" s="123"><f t="shared" si="10"/><v>0</v></c><c r="L30" s="123"><f t="shared" si="10"/><v>46500</v></c><c r="M30" s="68"><f t="shared" si="2"/><v>346372</v></c><c r="N30" s="123"><f t="shared" ref="N30:S30" si="11">SUM(N31:N33)</f><v>0</v></c><c r="O30" s="123"><f t="shared" si="11"/><v>0</v></c><c r="P30" s="123"><f t="shared" si="11"/><v>8279</v></c><c r="Q30" s="123"><f t="shared" si="11"/><v>0</v></c><c r="R30" s="123"><f t="shared" si="11"/><v>0</v></c><c r="S30" s="123"><f t="shared" si="11"/><v>413395</v></c><c r="T30" s="68"><f t="shared" si="6"/><v>421674</v></c><c r="U30" s="68"><f t="shared" si="7"/><v>1063758</v></c></row><row r="31" spans="1:21" s="21" customFormat="1" ht="15.75" x14ac:dyDescent="0.25"><c r="A31" s="22"/><c r="B31" s="198" t="str"><f>Translation!A73</f><v>Manufacturing</v></c><c r="C31" s="157"><v>185641.5</v></c><c r="D31" s="157"><v>0</v></c><c r="E31" s="157"><v>0</v></c><c r="F31" s="68"><f t="shared" si="0"/><v>185641.5</v></c><c r="G31" s="157"><v>104572.5</v></c><c r="H31" s="157"><v>109299.75</v></c><c r="I31" s="157"><v>0</v></c><c r="J31" s="157"><v>14709</v></c><c r="K31" s="157"><v>0</v></c><c r="L31" s="157"><v>46500</v></c><c r="M31" s="68"><f t="shared" si="2"/><v>275081.25</v></c><c r="N31" s="157"><v>0</v></c><c r="O31" s="157"><v>0</v></c><c r="P31" s="157"><v>8279</v></c><c r="Q31" s="157"><v>0</v></c><c r="R31" s="157"><v>0</v></c><c r="S31" s="157"><v>413395</v></c><c r="T31" s="68"><f t="shared" si="6"/><v>421674</v></c><c r="U31" s="68"><f t="shared" si="7"/><v>882396.75</v></c></row><row r="32" spans="1:21" s="21" customFormat="1" ht="30" x14ac:dyDescent="0.25"><c r="A32" s="22"/><c r="B32" s="198" t="str"><f>Translation!A74</f><v>Water supply, sewerage, waste management and remediation activities</v></c><c r="C32" s="157"><v>48190</v></c><c r="D32" s="157"><v>0</v></c><c r="E32" s="157"><v>0</v></c><c r="F32" s="68"><f t="shared" si="0"/><v>48190</v></c><c r="G32" s="157"><v>0</v></c><c r="H32" s="157"><v>0</v></c><c r="I32" s="157"><v>0</v></c><c r="J32" s="157"><v>0</v></c><c r="K32" s="157"><v>0</v></c><c r="L32" s="157"><v>0</v></c><c r="M32" s="68"><f t="shared" si="2"/><v>0</v></c><c r="N32" s="157"><v>0</v></c><c r="O32" s="157"><v>0</v></c><c r="P32" s="157"><v>0</v></c><c r="Q32" s="157"><v>0</v></c><c r="R32" s="157"><v>0</v></c><c r="S32" s="157"><v>0</v></c><c r="T32" s="68"><f t="shared" si="6"/><v>0</v></c><c r="U32" s="68"><f t="shared" si="7"/><v>48190</v></c></row><row r="33" spans="1:21" s="21" customFormat="1" ht="15.75" x14ac:dyDescent="0.25"><c r="A33" s="22"/><c r="B33" s="198" t="str"><f>Translation!A75</f><v>Construction</v></c><c r="C33" s="157"><v>61880.5</v></c><c r="D33" s="157"><v>0</v></c><c r="E33" s="157"><v>0</v></c><c r="F33" s="68"><f t="shared" si="0"/><v>61880.5</v></c><c r="G33" s="157"><v>34857.5</v></c><c r="H33" s="157"><v>36433.25</v></c><c r="I33" s="157"><v>0</v></c><c r="J33" s="157"><v>0</v></c><c r="K33" s="157"><v>0</v></c><c r="L33" s="157"><v>0</v></c><c r="M33" s="68"><f t="shared" si="2"/><v>71290.75</v></c><c r="N33" s="157"><v>0</v></c><c r="O33" s="157"><v>0</v></c><c r="P33" s="157"><v>0</v></c><c r="Q33" s="157"><v>0</v></c><c r="R33" s="157"><v>0</v></c><c r="S33" s="157"><v>0</v></c><c r="T33" s="68"><f t="shared" si="6"/><v>0</v></c><c r="U33" s="68"><f t="shared" si="7"/><v>133171.25</v></c></row><row r="34" spans="1:21" s="21" customFormat="1" ht="15.75" x14ac:dyDescent="0.25"><c r="A34" s="22"/><c r="B34" s="65" t="str"><f>Translation!A76</f><v>TERTIARY SECTOR</v></c><c r="C34" s="123"><f>SUM(C35:C42)</f><v>1265136.8446826795</v></c><c r="D34" s="123"><f>SUM(D35:D42)</f><v>0</v></c><c r="E34" s="123"><f>SUM(E35:E42)</f><v>0</v></c><c r="F34" s="68"><f t="shared" si="0"/><v>1265136.8446826795</v></c><c r="G34" s="123"><f t="shared" ref="G34:L34" si="12">SUM(G35:G42)</f><v>0</v></c><c r="H34" s="123"><f t="shared" si="12"/><v>224313.57920188812</v></c><c r="I34" s="123"><f t="shared" si="12"/><v>0</v></c><c r="J34" s="123"><f t="shared" si="12"/><v>23492.409670000005</v></c><c r="K34" s="123"><f t="shared" si="12"/><v>0</v></c><c r="L34" s="123"><f t="shared" si="12"/><v>0</v></c><c r="M34" s="68"><f t="shared" si="2"/><v>247805.98887188811</v></c><c r="N34" s="123"><f t="shared" ref="N34:S34" si="13">SUM(N35:N42)</f><v>0</v></c><c r="O34" s="123"><f t="shared" si="13"/><v>0</v></c><c r="P34" s="123"><f t="shared" si="13"/><v>37372.126809456742</v></c><c r="Q34" s="123"><f t="shared" si="13"/><v>0</v></c><c r="R34" s="123"><f t="shared" si="13"/><v>0</v></c><c r="S34" s="123"><f t="shared" si="13"/><v>10000.382083387627</v></c><c r="T34" s="68"><f t="shared" si="6"/><v>47372.508892844373</v></c><c r="U34" s="68"><f t="shared" si="7"/><v>1560315.342447412</v></c></row><row r="35" spans="1:21" s="21" customFormat="1" ht="30" x14ac:dyDescent="0.25"><c r="A35" s="22"/><c r="B35" s="198" t="str"><f>Translation!A77</f><v xml:space="preserve">Wholesale and retail trade; repair of motor vehicles and motorcycles </v></c><c r="C35" s="157"><v>358498.1823819633</v></c><c r="D35" s="157"><v>0</v></c><c r="E35" s="157"><v>0</v></c><c r="F35" s="68"><f t="shared" si="0"/><v>358498.1823819633</v></c><c r="G35" s="157"><v>0</v></c><c r="H35" s="157"><v>42896.699333187455</v></c><c r="I35" s="157"><v>0</v></c><c r="J35" s="157"><v>0</v></c><c r="K35" s="157"><v>0</v></c><c r="L35" s="157"><v>0</v></c><c r="M35" s="68"><f t="shared" si="2"/><v>42896.699333187455</v></c><c r="N35" s="157"><v>0</v></c><c r="O35" s="157"><v>0</v></c><c r="P35" s="157"><v>4670.5888174843185</v></c><c r="Q35" s="157"><v>0</v></c><c r="R35" s="157"><v>0</v></c><c r="S35" s="157"><v>0</v></c><c r="T35" s="68"><f t="shared" si="6"/><v>4670.5888174843185</v></c><c r="U35" s="68"><f t="shared" si="7"/><v>406065.47053263511</v></c></row><row r="36" spans="1:21" s="21" customFormat="1" ht="15.75" x14ac:dyDescent="0.25"><c r="A36" s="22"/><c r="B36" s="198" t="str"><f>Translation!A78</f><v>Accommodation and food service activities</v></c><c r="C36" s="157"><v>458064.56124061311</v></c><c r="D36" s="157"><v>0</v></c><c r="E36" s="157"><v>0</v></c><c r="F36" s="68"><f t="shared" si="0"/><v>458064.56124061311</v></c><c r="G36" s="157"><v>0</v></c><c r="H36" s="157"><v>88977.889570642204</v></c><c r="I36" s="157"><v>0</v></c><c r="J36" s="157"><v>16399.409670000005</v></c><c r="K36" s="157"><v>0</v></c><c r="L36" s="157"><v>0</v></c><c r="M36" s="68"><f t="shared" si="2"/><v>105377.29924064221</v></c><c r="N36" s="157"><v>0</v></c><c r="O36" s="157"><v>0</v></c><c r="P36" s="157"><v>29559.440407574948</v></c><c r="Q36" s="157"><v>0</v></c><c r="R36" s="157"><v>0</v></c><c r="S36" s="157"><v>10000.382083387627</v></c><c r="T36" s="68"><f t="shared" si="6"/><v>39559.822490962571</v></c><c r="U36" s="68"><f t="shared" si="7"/><v>603001.68297221791</v></c></row><row r="37" spans="1:21" s="21" customFormat="1" ht="15.75" x14ac:dyDescent="0.25"><c r="A37" s="22"/><c r="B37" s="198" t="str"><f>Translation!A79</f><v>General public administration and social security</v></c><c r="C37" s="157"><v>122551.03108504397</v></c><c r="D37" s="157"><v>0</v></c><c r="E37" s="157"><v>0</v></c><c r="F37" s="68"><f t="shared" si="0"/><v>122551.03108504397</v></c><c r="G37" s="157"><v>0</v></c><c r="H37" s="157"><v>28644.435347793751</v></c><c r="I37" s="157"><v>0</v></c><c r="J37" s="157"><v>0</v></c><c r="K37" s="157"><v>0</v></c><c r="L37" s="157"><v>0</v></c><c r="M37" s="68"><f t="shared" si="2"/><v>28644.435347793751</v></c><c r="N37" s="157"><v>0</v></c><c r="O37" s="157"><v>0</v></c><c r="P37" s="157"><v>0</v></c><c r="Q37" s="157"><v>0</v></c><c r="R37" s="157"><v>0</v></c><c r="S37" s="157"><v>0</v></c><c r="T37" s="68"><f t="shared" si="6"/><v>0</v></c><c r="U37" s="68"><f t="shared" si="7"/><v>151195.46643283771</v></c></row><row r="38" spans="1:21" s="21" customFormat="1" ht="15.75" x14ac:dyDescent="0.25"><c r="A38" s="22"/><c r="B38" s="198" t="str"><f>Translation!A80</f><v>Defense, justice, police and fire departments</v></c><c r="C38" s="157"><v>0</v></c><c r="D38" s="157"><v>0</v></c><c r="E38" s="157"><v>0</v></c><c r="F38" s="68"><f t="shared" si="0"/><v>0</v></c><c r="G38" s="157"><v>0</v></c><c r="H38" s="157"><v>0</v></c><c r="I38" s="157"><v>0</v></c><c r="J38" s="157"><v>0</v></c><c r="K38" s="157"><v>0</v></c><c r="L38" s="157"><v>0</v></c><c r="M38" s="68"><f t="shared" si="2"/><v>0</v></c><c r="N38" s="157"><v>0</v></c><c r="O38" s="157"><v>0</v></c><c r="P38" s="157"><v>0</v></c><c r="Q38" s="157"><v>0</v></c><c r="R38" s="157"><v>0</v></c><c r="S38" s="157"><v>0</v></c><c r="T38" s="68"><f t="shared" si="6"/><v>0</v></c><c r="U38" s="68"><f t="shared" si="7"/><v>0</v></c></row><row r="39" spans="1:21" s="21" customFormat="1" ht="15.75" x14ac:dyDescent="0.25"><c r="A39" s="22"/><c r="B39" s="198" t="str"><f>Translation!A81</f><v>Education</v></c><c r="C39" s="157"><v>22680.182777777776</v></c><c r="D39" s="157"><v>0</v></c><c r="E39" s="157"><v>0</v></c><c r="F39" s="68"><f t="shared" si="0"/><v>22680.182777777776</v></c><c r="G39" s="157"><v>0</v></c><c r="H39" s="157"><v>23059.884798577692</v></c><c r="I39" s="157"><v>0</v></c><c r="J39" s="157"><v>5265</v></c><c r="K39" s="157"><v>0</v></c><c r="L39" s="157"><v>0</v></c><c r="M39" s="68"><f t="shared" si="2"/><v>28324.884798577692</v></c><c r="N39" s="157"><v>0</v></c><c r="O39" s="157"><v>0</v></c><c r="P39" s="157"><v>0</v></c><c r="Q39" s="157"><v>0</v></c><c r="R39" s="157"><v>0</v></c><c r="S39" s="157"><v>0</v></c><c r="T39" s="68"><f t="shared" si="6"/><v>0</v></c><c r="U39" s="68"><f t="shared" si="7"/><v>51005.067576355468</v></c></row><row r="40" spans="1:21" s="21" customFormat="1" ht="15.75" x14ac:dyDescent="0.25"><c r="A40" s="22"/><c r="B40" s="198" t="str"><f>Translation!A82</f><v>Human health and social work activities</v></c><c r="C40" s="157"><v>17808.385284621945</v></c><c r="D40" s="157"><v>0</v></c><c r="E40" s="157"><v>0</v></c><c r="F40" s="68"><f t="shared" si="0"/><v>17808.385284621945</v></c><c r="G40" s="157"><v>0</v></c><c r="H40" s="157"><v>11876.292627880131</v></c><c r="I40" s="157"><v>0</v></c><c r="J40" s="157"><v>1828</v></c><c r="K40" s="157"><v>0</v></c><c r="L40" s="157"><v>0</v></c><c r="M40" s="68"><f t="shared" si="2"/><v>13704.292627880131</v></c><c r="N40" s="157"><v>0</v></c><c r="O40" s="157"><v>0</v></c><c r="P40" s="157"><v>0</v></c><c r="Q40" s="157"><v>0</v></c><c r="R40" s="157"><v>0</v></c><c r="S40" s="157"><v>0</v></c><c r="T40" s="68"><f t="shared" si="6"/><v>0</v></c><c r="U40" s="68"><f t="shared" si="7"/><v>31512.677912502077</v></c></row><row r="41" spans="1:21" s="21" customFormat="1" ht="15.75" x14ac:dyDescent="0.25"><c r="A41" s="22"/><c r="B41" s="198" t="str"><f>Translation!A83</f><v>Other services</v></c><c r="C41" s="157"><v>241176.50191265953</v></c><c r="D41" s="157"><v>0</v></c><c r="E41" s="157"><v>0</v></c><c r="F41" s="68"><f t="shared" si="0"/><v>241176.50191265953</v></c><c r="G41" s="157"><v>0</v></c><c r="H41" s="157"><v>28858.37752380687</v></c><c r="I41" s="157"><v>0</v></c><c r="J41" s="157"><v>0</v></c><c r="K41" s="157"><v>0</v></c><c r="L41" s="157"><v>0</v></c><c r="M41" s="68"><f t="shared" si="2"/><v>28858.37752380687</v></c><c r="N41" s="157"><v>0</v></c><c r="O41" s="157"><v>0</v></c><c r="P41" s="157"><v>3142.097584397477</v></c><c r="Q41" s="157"><v>0</v></c><c r="R41" s="157"><v>0</v></c><c r="S41" s="157"><v>0</v></c><c r="T41" s="68"><f t="shared" si="6"/><v>3142.097584397477</v></c><c r="U41" s="68"><f t="shared" si="7"/><v>273176.97702086385</v></c></row><row r="42" spans="1:21" s="21" customFormat="1" ht="15.75" x14ac:dyDescent="0.25"><c r="A42" s="22"/><c r="B42" s="198" t="str"><f>Translation!A84</f><v>Public lighting</v></c><c r="C42" s="157"><v>44358</v></c><c r="D42" s="157"><v>0</v></c><c r="E42" s="157"><v>0</v></c><c r="F42" s="68"><f t="shared" si="0"/><v>44358</v></c><c r="G42" s="157"><v>0</v></c><c r="H42" s="157"><v>0</v></c><c r="I42" s="157"><v>0</v></c><c r="J42" s="157"><v>0</v></c><c r="K42" s="157"><v>0</v></c><c r="L42" s="157"><v>0</v></c><c r="M42" s="68"><f t="shared" si="2"/><v>0</v></c><c r="N42" s="157"><v>0</v></c><c r="O42" s="157"><v>0</v></c><c r="P42" s="157"><v>0</v></c><c r="Q42" s="157"><v>0</v></c><c r="R42" s="157"><v>0</v></c><c r="S42" s="157"><v>0</v></c><c r="T42" s="68"><f t="shared" si="6"/><v>0</v></c><c r="U42" s="68"><f t="shared" si="7"/><v>44358</v></c></row><row r="43" spans="1:21" s="21" customFormat="1" ht="15.75" x14ac:dyDescent="0.25"><c r="A43" s="22"/><c r="B43" s="65" t="str"><f>Translation!A85</f><v>TRANSPORTS</v></c><c r="C43" s="123"><f>SUM(C44:C47)</f><v>0</v></c><c r="D43" s="123"><f>SUM(D44:D47)</f><v>0</v></c><c r="E43" s="123"><f>SUM(E44:E47)</f><v>0</v></c><c r="F43" s="68"><f t="shared" si="0"/><v>0</v></c><c r="G43" s="123"><f t="shared" ref="G43:L43" si="14">SUM(G44:G47)</f><v>0</v></c><c r="H43" s="123"><f t="shared" si="14"/><v>2378157.8777535004</v></c><c r="I43" s="123"><f t="shared" si="14"/><v>3257321.9154975</v></c><c r="J43" s="123"><f t="shared" si="14"/><v>0</v></c><c r="K43" s="123"><f t="shared" si="14"/><v>0</v></c><c r="L43" s="123"><f t="shared" si="14"/><v>0</v></c><c r="M43" s="68"><f t="shared" si="2"/><v>5635479.7932510003</v></c><c r="N43" s="123"><f t="shared" ref="N43:S43" si="15">SUM(N44:N47)</f><v>0</v></c><c r="O43" s="123"><f t="shared" si="15"/><v>0</v></c><c r="P43" s="123"><f t="shared" si="15"/><v>0</v></c><c r="Q43" s="123"><f t="shared" si="15"/><v>0</v></c><c r="R43" s="123"><f t="shared" si="15"/><v>0</v></c><c r="S43" s="123"><f t="shared" si="15"/><v>0</v></c><c r="T43" s="68"><f t="shared" si="6"/><v>0</v></c><c r="U43" s="68"><f t="shared" si="7"/><v>5635479.7932510003</v></c></row><row r="44" spans="1:21" s="21" customFormat="1" ht="15.75" x14ac:dyDescent="0.25"><c r="A44" s="22"/><c r="B44" s="198" t="str"><f>Translation!A86</f><v>Urban and suburban passenger road land transport</v></c><c r="C44" s="157"><v>0</v></c><c r="D44" s="157"><v>0</v></c><c r="E44" s="157"><v>0</v></c><c r="F44" s="68"><f t="shared" si="0"/><v>0</v></c><c r="G44" s="157"><v>0</v></c><c r="H44" s="157"><v>49535.171999999999</v></c><c r="I44" s="157"><v>11421.945</v></c><c r="J44" s="157"><v>0</v></c><c r="K44" s="157"><v>0</v></c><c r="L44" s="157"><v>0</v></c><c r="M44" s="68"><f t="shared" si="2"/><v>60957.116999999998</v></c><c r="N44" s="157"><v>0</v></c><c r="O44" s="157"><v>0</v></c><c r="P44" s="157"><v>0</v></c><c r="Q44" s="157"><v>0</v></c><c r="R44" s="157"><v>0</v></c><c r="S44" s="157"><v>0</v></c><c r="T44" s="68"><f t="shared" si="6"/><v>0</v></c><c r="U44" s="68"><f t="shared" si="7"/><v>60957.116999999998</v></c></row><row r="45" spans="1:21" s="21" customFormat="1" ht="30" x14ac:dyDescent="0.25"><c r="A45" s="22"/><c r="B45" s="198" t="str"><f>Translation!A87</f><v>Other passenger road transport services (taxi, tourism, school buses, etc.)</v></c><c r="C45" s="157"><v>0</v></c><c r="D45" s="157"><v>0</v></c><c r="E45" s="157"><v>0</v></c><c r="F45" s="68"><f t="shared" si="0"/><v>0</v></c><c r="G45" s="157"><v>0</v></c><c r="H45" s="157"><v>1742988.4128000003</v></c><c r="I45" s="157"><v>401902.66800000001</v></c><c r="J45" s="157"><v>0</v></c><c r="K45" s="157"><v>0</v></c><c r="L45" s="157"><v>0</v></c><c r="M45" s="68"><f t="shared" si="2"/><v>2144891.0808000001</v></c><c r="N45" s="157"><v>0</v></c><c r="O45" s="157"><v>0</v></c><c r="P45" s="157"><v>0</v></c><c r="Q45" s="157"><v>0</v></c><c r="R45" s="157"><v>0</v></c><c r="S45" s="157"><v>0</v></c><c r="T45" s="68"><f t="shared" si="6"/><v>0</v></c><c r="U45" s="68"><f t="shared" si="7"/><v>2144891.0808000001</v></c></row><row r="46" spans="1:21" s="21" customFormat="1" ht="15.75" x14ac:dyDescent="0.25"><c r="A46" s="22"/><c r="B46" s="198" t="str"><f>Translation!A88</f><v>Freight transport by road and removal services</v></c><c r="C46" s="157"><v>0</v></c><c r="D46" s="157"><v>0</v></c><c r="E46" s="157"><v>0</v></c><c r="F46" s="68"><f t="shared" si="0"/><v>0</v></c><c r="G46" s="157"><v>0</v></c><c r="H46" s="157"><v>11560.8986535</v></c><c r="I46" s="157"><v>97225.499497500015</v></c><c r="J46" s="157"><v>0</v></c><c r="K46" s="157"><v>0</v></c><c r="L46" s="157"><v>0</v></c><c r="M46" s="68"><f t="shared" si="2"/><v>108786.39815100002</v></c><c r="N46" s="157"><v>0</v></c><c r="O46" s="157"><v>0</v></c><c r="P46" s="157"><v>0</v></c><c r="Q46" s="157"><v>0</v></c><c r="R46" s="157"><v>0</v></c><c r="S46" s="157"><v>0</v></c><c r="T46" s="68"><f t="shared" si="6"/><v>0</v></c><c r="U46" s="68"><f t="shared" si="7"/><v>108786.39815100002</v></c></row><row r="47" spans="1:21" s="21" customFormat="1" ht="15.75" x14ac:dyDescent="0.25"><c r="A47" s="22"/><c r="B47" s="197" t="str"><f>Translation!A89</f><v>Private transports</v></c><c r="C47" s="157"><v>0</v></c><c r="D47" s="157"><v>0</v></c><c r="E47" s="157"><v>0</v></c><c r="F47" s="68"><f t="shared" si="0"/><v>0</v></c><c r="G47" s="157"><v>0</v></c><c r="H47" s="157"><v>574073.39430000004</v></c><c r="I47" s="157"><v>2746771.8029999998</v></c><c r="J47" s="157"><v>0</v></c><c r="K47" s="157"><v>0</v></c><c r="L47" s="157"><v>0</v></c><c r="M47" s="68"><f t="shared" si="2"/><v>3320845.1973000001</v></c><c r="N47" s="157"><v>0</v></c><c r="O47" s="157"><v>0</v></c><c r="P47" s="157"><v>0</v></c><c r="Q47" s="157"><v>0</v></c><c r="R47" s="157"><v>0</v></c><c r="S47" s="157"><v>0</v></c><c r="T47" s="68"><f t="shared" si="6"/><v>0</v></c><c r="U47" s="68"><f t="shared" si="7"/><v>3320845.1973000001</v></c></row><row r="48" spans="1:21" s="21" customFormat="1" ht="15.75" x14ac:dyDescent="0.25"><c r="A48" s="22"/><c r="B48" s="77" t="str"><f>Translation!A117</f><v>TOTAL FOR INTERNAL MARKET</v></c><c r="C48" s="158"><f>C17+C27+C30+C34+C43</f><v>2653515.2535868096</v></c><c r="D48" s="158"><f>D17+D27+D30+D34+D43</f><v>0</v></c><c r="E48" s="158"><f>E17+E27+E30+E34+E43</f><v>0</v></c><c r="F48" s="68"><f t="shared" si="0"/><v>2653515.2535868096</v></c><c r="G48" s="69"><f t="shared" ref="G48:L48" si="16">G17+G27+G30+G34+G43</f><v>139430</v></c><c r="H48" s="69"><f t="shared" si="16"/><v>3714384.3703502053</v></c><c r="I48" s="69"><f t="shared" si="16"/><v>3257321.9154975</v></c><c r="J48" s="69"><f t="shared" si="16"/><v>165962.41124457997</v></c><c r="K48" s="69"><f t="shared" si="16"/><v>0</v></c><c r="L48" s="69"><f t="shared" si="16"/><v>46500</v></c><c r="M48" s="68"><f t="shared" si="2"/><v>7323598.6970922844</v></c><c r="N48" s="69"><f t="shared" ref="N48:S48" si="17">N17+N27+N30+N34+N43</f><v>0</v></c><c r="O48" s="69"><f t="shared" si="17"/><v>0</v></c><c r="P48" s="69"><f t="shared" si="17"/><v>190039.10122216711</v></c><c r="Q48" s="69"><f t="shared" si="17"/><v>0</v></c><c r="R48" s="69"><f t="shared" si="17"/><v>0</v></c><c r="S48" s="69"><f t="shared" si="17"/><v>736972.13763608062</v></c><c r="T48" s="68"><f t="shared" si="6"/><v>927011.23885824776</v></c><c r="U48" s="68"><f t="shared" si="7"/><v>10904125.189537341</v></c></row><row r="49" spans="2:32" s="66" customFormat="1" ht="30" x14ac:dyDescent="0.25"><c r="B49" s="197" t="str"><f>Translation!A90</f><v>Reexportation (ships, airplanes, industrial free zones, national and international militar installations, etc.)</v></c><c r="C49" s="157"><v>0</v></c><c r="D49" s="157"><v>0</v></c><c r="E49" s="157"><v>0</v></c><c r="F49" s="68"><f t="shared" si="0"/><v>0</v></c><c r="G49" s="157"><v>0</v></c><c r="H49" s="157"><v>0</v></c><c r="I49" s="157"><v>0</v></c><c r="J49" s="157"><v>0</v></c><c r="K49" s="157"><v>0</v></c><c r="L49" s="157"><v>0</v></c><c r="M49" s="68"><f t="shared" si="2"/><v>0</v></c><c r="N49" s="157"><v>0</v></c><c r="O49" s="157"><v>0</v></c><c r="P49" s="157"><v>0</v></c><c r="Q49" s="157"><v>0</v></c><c r="R49" s="157"><v>0</v></c><c r="S49" s="157"><v>0</v></c><c r="T49" s="68"><f t="shared" si="6"/><v>0</v></c><c r="U49" s="68"><f t="shared" si="7"/><v>0</v></c></row><row r="50" spans="2:32" s="66" customFormat="1" ht="30" x14ac:dyDescent="0.25"><c r="B50" s="197" t="str"><f>Translation!A91</f><v>Activities with intensive use of energy for exportation (to exclude in the island energy balance)</v></c><c r="C50" s="157"><v>0</v></c><c r="D50" s="157"><v>0</v></c><c r="E50" s="157"><v>0</v></c><c r="F50" s="68"><f t="shared" si="0"/><v>0</v></c><c r="G50" s="157"><v>0</v></c><c r="H50" s="157"><v>0</v></c><c r="I50" s="157"><v>0</v></c><c r="J50" s="157"><v>0</v></c><c r="K50" s="157"><v>0</v></c><c r="L50" s="157"><v>0</v></c><c r="M50" s="68"><f t="shared" si="2"/><v>0</v></c><c r="N50" s="157"><v>0</v></c><c r="O50" s="157"><v>0</v></c><c r="P50" s="157"><v>0</v></c><c r="Q50" s="157"><v>0</v></c><c r="R50" s="157"><v>0</v></c><c r="S50" s="157"><v>0</v></c><c r="T50" s="68"><f t="shared" si="6"/><v>0</v></c><c r="U50" s="68"><f t="shared" si="7"/><v>0</v></c></row><row r="51" spans="2:32" s="66" customFormat="1" ht="15.75" x14ac:dyDescent="0.25"><c r="B51" s="197" t="str"><f>Translation!A92</f><v>Other (to exclude in the island energy balance)</v></c><c r="C51" s="157"><v>0</v></c><c r="D51" s="157"><v>0</v></c><c r="E51" s="157"><v>0</v></c><c r="F51" s="68"><f t="shared" si="0"/><v>0</v></c><c r="G51" s="157"><v>0</v></c><c r="H51" s="157"><v>0</v></c><c r="I51" s="157"><v>0</v></c><c r="J51" s="157"><v>0</v></c><c r="K51" s="157"><v>0</v></c><c r="L51" s="157"><v>0</v></c><c r="M51" s="68"><f t="shared" si="2"/><v>0</v></c><c r="N51" s="157"><v>0</v></c><c r="O51" s="157"><v>0</v></c><c r="P51" s="157"><v>0</v></c><c r="Q51" s="157"><v>0</v></c><c r="R51" s="157"><v>0</v></c><c r="S51" s="157"><v>0</v></c><c r="T51" s="68"><f t="shared" si="6"/><v>0</v></c><c r="U51" s="68"><f t="shared" si="7"/><v>0</v></c></row><row r="52" spans="2:32" s="55" customFormat="1" ht="15.75" x14ac:dyDescent="0.2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2" customFormat="1" ht="15.75" x14ac:dyDescent="0.25"><c r="B53" s="128"/><c r="C53" s="151"/><c r="D53" s="151"/><c r="E53" s="151"/><c r="F53" s="151"/><c r="G53" s="151"/><c r="H53" s="151"/><c r="I53" s="151"/><c r="J53" s="151"/><c r="K53" s="151"/><c r="L53" s="151"/><c r="M53" s="151"/><c r="N53" s="151"/><c r="O53" s="151"/><c r="P53" s="151"/><c r="Q53" s="151"/><c r="R53" s="151"/></row><row r="54" spans="2:32" s="90" customFormat="1" ht="31.5" x14ac:dyDescent="0.5"><c r="B54" s="91" t="str"><f>Translation!A119</f><v>SECONDARY ENERGY PRODUCTION AND ENERGY FLUXES</v></c><c r="C54" s="93"/><c r="D54" s="93"/><c r="E54" s="93"/><c r="F54" s="93"/><c r="G54" s="93"/><c r="H54" s="93"/><c r="I54" s="93"/><c r="J54" s="93"/><c r="K54" s="93"/><c r="L54" s="93"/><c r="M54" s="93"/><c r="N54" s="93"/><c r="O54" s="93"/><c r="P54" s="93"/><c r="Q54" s="93"/><c r="R54" s="93"/><c r="S54" s="93"/><c r="T54" s="93"/><c r="U54" s="93"/><c r="V54" s="93"/><c r="W54" s="93"/><c r="X54" s="94"/><c r="AD54" s="92" t="str"><f>Translation!$A$21</f><v>[MWh]</v></c></row><row r="55" spans="2:32" s="55" customFormat="1" ht="32.25" customHeight="1" x14ac:dyDescent="0.25"><c r="B55" s="284" t="str"><f>Translation!A120</f><v>PRODUCTION SECTOR</v></c><c r="C55" s="289" t="str"><f>Translation!A121</f><v>ENERGY SOURCE</v></c><c r="D55" s="290"/><c r="E55" s="290"/><c r="F55" s="290"/><c r="G55" s="290"/><c r="H55" s="290"/><c r="I55" s="290"/><c r="J55" s="290"/><c r="K55" s="290"/><c r="L55" s="290"/><c r="M55" s="290"/><c r="N55" s="290"/><c r="O55" s="290"/><c r="P55" s="290"/><c r="Q55" s="290"/><c r="R55" s="290"/><c r="S55" s="291"/><c r="T55" s="289" t="str"><f>Translation!A138</f><v>SECONDARY ENERGY CONVERSION</v></c><c r="U55" s="290"/><c r="V55" s="291"/><c r="W55" s="278" t="str"><f>Translation!A129</f><v>ENERGY FLUXES</v></c><c r="X55" s="279"/><c r="Y55" s="279"/><c r="Z55" s="279"/><c r="AA55" s="279"/><c r="AB55" s="280"/><c r="AC55" s="295" t="str"><f>Translation!A118</f><v>TOTAL</v></c><c r="AD55" s="257" t="str"><f>Translation!A137</f><v>Distribution losses and self-consumption</v></c></row><row r="56" spans="2:32" s="55" customFormat="1" ht="18" customHeight="1" x14ac:dyDescent="0.25"><c r="B56" s="285"/><c r="C56" s="292" t="str"><f>Translation!A98</f><v>Fossil fuels</v></c><c r="D56" s="293"/><c r="E56" s="293"/><c r="F56" s="293"/><c r="G56" s="293"/><c r="H56" s="293"/><c r="I56" s="294"/><c r="J56" s="292" t="str"><f>Translation!A106</f><v>Renewable energy sources (from systems connected to public networks)</v></c><c r="K56" s="293"/><c r="L56" s="293"/><c r="M56" s="293"/><c r="N56" s="293"/><c r="O56" s="293"/><c r="P56" s="293"/><c r="Q56" s="293"/><c r="R56" s="294"/><c r="S56" s="257" t="str"><f>Translation!A116</f><v>Subtotal</v></c><c r="T56" s="276" t="str"><f>Translation!A139</f><v>Electricity conversion to cold</v></c><c r="U56" s="276" t="str"><f>Translation!A140</f><v>Heat conversion to cold</v></c><c r="V56" s="257" t="str"><f>Translation!A116</f><v>Subtotal</v></c><c r="W56" s="297" t="str"><f>Translation!A130</f><v>Storage</v></c><c r="X56" s="298"/><c r="Y56" s="296" t="str"><f>Translation!A133</f><v>External connection</v></c><c r="Z56" s="296"/><c r="AA56" s="284" t="str"><f>Translation!A136</f><v>Reexportation and external consumption</v></c><c r="AB56" s="257" t="str"><f>Translation!A116</f><v>Subtotal</v></c><c r="AC56" s="295"/><c r="AD56" s="257"/></row><row r="57" spans="2:32" s="55" customFormat="1" ht="69.75" customHeight="1" x14ac:dyDescent="0.25"><c r="B57" s="73" t="str"><f>Translation!A122</f><v>Energy product</v></c><c r="C57" s="112" t="str"><f>Translation!A99</f><v>Fueloil</v></c><c r="D57" s="112" t="str"><f>Translation!A100</f><v>Diesel</v></c><c r="E57" s="112" t="str"><f>Translation!A101</f><v>Gasoline</v></c><c r="F57" s="112" t="str"><f>Translation!A102</f><v>LPG</v></c><c r="G57" s="112" t="str"><f>Translation!A103</f><v>Natural gas</v></c><c r="H57" s="112" t="str"><f>Translation!A104</f><v>Coal</v></c><c r="I57" s="112" t="str"><f>Translation!A116</f><v>Subtotal</v></c><c r="J57" s="112" t="str"><f>Translation!A108</f><v>Hydro</v></c><c r="K57" s="112" t="str"><f>Translation!A109</f><v>Wind</v></c><c r="L57" s="112" t="str"><f>Translation!A110</f><v>Solar</v></c><c r="M57" s="112" t="str"><f>Translation!A111</f><v>Geothermal</v></c><c r="N57" s="112" t="str"><f>Translation!A112</f><v>Ocean</v></c><c r="O57" s="112" t="str"><f>Translation!A113</f><v>Biomass</v></c><c r="P57" s="112" t="str"><f>Translation!A114</f><v>Urban waste</v></c><c r="Q57" s="112" t="str"><f>Translation!A115</f><v>Energy recovery</v></c><c r="R57" s="112" t="str"><f>Translation!A116</f><v>Subtotal</v></c><c r="S57" s="257"/><c r="T57" s="277"/><c r="U57" s="277"/><c r="V57" s="257"/><c r="W57" s="116" t="str"><f>Translation!A131</f><v>Input to storage</v></c><c r="X57" s="116" t="str"><f>Translation!A132</f><v>Output from storage</v></c><c r="Y57" s="116" t="str"><f>Translation!A134</f><v>Import to island</v></c><c r="Z57" s="116" t="str"><f>Translation!A135</f><v>Export from island</v></c><c r="AA57" s="285"/><c r="AB57" s="257"/><c r="AC57" s="295"/><c r="AD57" s="257"/></row><row r="58" spans="2:32" s="55" customFormat="1" ht="15.75" x14ac:dyDescent="0.25"><c r="B58" s="199" t="str"><f>Translation!A123</f><v>Electricity</v></c><c r="C58" s="163"><v>1594264.3842979281</v></c><c r="D58" s="163"><v>886191</v></c><c r="E58" s="163"><v>0</v></c><c r="F58" s="163"><v>0</v></c><c r="G58" s="163"><v>0</v></c><c r="H58" s="163"><v>0</v></c><c r="I58" s="63"><f>SUM(C58:H58)</f><v>2480455.3842979278</v></c><c r="J58" s="163"><v>832</v></c><c r="K58" s="163"><v>267579.7</v></c><c r="L58" s="163"><v>1400</v></c><c r="M58" s="163"><v>0</v></c><c r="N58" s="163"><v>0</v></c><c r="O58" s="163"><v>0</v></c><c r="P58" s="163"><v>1000</v></c><c r="Q58" s="163"/><c r="R58" s="63"><f>SUM(J58:Q58)</f><v>270811.7</v></c><c r="S58" s="63"><f>I58+R58</f><v>2751267.084297928</v></c><c r="T58" s="163"><v>0</v></c><c r="U58" s="163"><v>0</v></c><c r="V58" s="63"><f>-T58</f><v>0</v></c><c r="W58" s="163"><v>0</v></c><c r="X58" s="163"><v>0</v></c><c r="Y58" s="163"><v>0</v></c><c r="Z58" s="163"><v>0</v></c><c r="AA58" s="201"><f>$C$49+$C$50+$C$51</f><v>0</v></c><c r="AB58" s="63"><f>-SUM(W58)+SUM(X58:Y58)-SUM(Z58:AA58)</f><v>0</v></c><c r="AC58" s="68"><f>S58+V58+AB58</f><v>2751267.084297928</v></c><c r="AD58" s="202"><f>AC58-C48</f><v>97751.830711118411</v></c></row><row r="59" spans="2:32" s="55" customFormat="1" ht="15.75" x14ac:dyDescent="0.25"><c r="B59" s="198" t="str"><f>Translation!A124</f><v>Heat</v></c><c r="C59" s="163"><v>0</v></c><c r="D59" s="163"><v>0</v></c><c r="E59" s="163"><v>0</v></c><c r="F59" s="163"><v>0</v></c><c r="G59" s="163"><v>0</v></c><c r="H59" s="163"><v>0</v></c><c r="I59" s="63"><f>SUM(C59:H59)</f><v>0</v></c><c r="J59" s="163"><v>0</v></c><c r="K59" s="163"><v>0</v></c><c r="L59" s="163"><v>0</v></c><c r="M59" s="163"><v>0</v></c><c r="N59" s="163"><v>0</v></c><c r="O59" s="163"><v>0</v></c><c r="P59" s="163"><v>0</v></c><c r="Q59" s="163"/><c r="R59" s="63"><f>SUM(J59:Q59)</f><v>0</v></c><c r="S59" s="63"><f>I59+R59</f><v>0</v></c><c r="T59" s="163"><v>0</v></c><c r="U59" s="163"><v>0</v></c><c r="V59" s="63"><f>-U59</f><v>0</v></c><c r="W59" s="163"><v>0</v></c><c r="X59" s="163"><v>0</v></c><c r="Y59" s="163"><v>0</v></c><c r="Z59" s="163"><v>0</v></c><c r="AA59" s="201"><f>$D$49+$D$50+$D$51</f><v>0</v></c><c r="AB59" s="63"><f>-SUM(W59)+SUM(X59:Y59)-SUM(Z59:AA59)</f><v>0</v></c><c r="AC59" s="68"><f>S59+V59+AB59</f><v>0</v></c><c r="AD59" s="202"><f>AC59-D48</f><v>0</v></c></row><row r="60" spans="2:32" s="55" customFormat="1" ht="15.75" x14ac:dyDescent="0.25"><c r="B60" s="198" t="str"><f>Translation!A125</f><v>Cold</v></c><c r="C60" s="163"><v>0</v></c><c r="D60" s="163"><v>0</v></c><c r="E60" s="163"><v>0</v></c><c r="F60" s="163"><v>0</v></c><c r="G60" s="163"><v>0</v></c><c r="H60" s="163"><v>0</v></c><c r="I60" s="63"><f>SUM(C60:H60)</f><v>0</v></c><c r="J60" s="163"><v>0</v></c><c r="K60" s="163"><v>0</v></c><c r="L60" s="163"><v>0</v></c><c r="M60" s="163"><v>0</v></c><c r="N60" s="163"><v>0</v></c><c r="O60" s="163"><v>0</v></c><c r="P60" s="163"><v>0</v></c><c r="Q60" s="163"/><c r="R60" s="63"><f>SUM(J60:Q60)</f><v>0</v></c><c r="S60" s="63"><f>I60+R60</f><v>0</v></c><c r="T60" s="163"><v>0</v></c><c r="U60" s="163"><v>0</v></c><c r="V60" s="63"><f>SUM(T60:U60)</f><v>0</v></c><c r="W60" s="163"><v>0</v></c><c r="X60" s="163"><v>0</v></c><c r="Y60" s="163"><v>0</v></c><c r="Z60" s="163"><v>0</v></c><c r="AA60" s="201"><f>$E$49+$E$50+$E$51</f><v>0</v></c><c r="AB60" s="63"><f>-SUM(W60)+SUM(X60:Y60)-SUM(Z60:AA60)</f><v>0</v></c><c r="AC60" s="68"><f>S60+V60+AB60</f><v>0</v></c><c r="AD60" s="202"><f>AC60-E48</f><v>0</v></c></row><row r="61" spans="2:32" s="55" customFormat="1" ht="15.75" x14ac:dyDescent="0.25"><c r="B61" s="74" t="str"><f>Translation!A118</f><v>TOTAL</v></c><c r="C61" s="57"><f t="shared" ref="C61:AD61" si="20">SUM(C58:C60)</f><v>1594264.3842979281</v></c><c r="D61" s="57"><f t="shared" si="20"/><v>886191</v></c><c r="E61" s="57"><f t="shared" si="20"/><v>0</v></c><c r="F61" s="57"><f t="shared" si="20"/><v>0</v></c><c r="G61" s="57"><f t="shared" si="20"/><v>0</v></c><c r="H61" s="57"><f t="shared" si="20"/><v>0</v></c><c r="I61" s="57"><f t="shared" si="20"/><v>2480455.3842979278</v></c><c r="J61" s="57"><f t="shared" si="20"/><v>832</v></c><c r="K61" s="57"><f t="shared" si="20"/><v>267579.7</v></c><c r="L61" s="57"><f t="shared" si="20"/><v>1400</v></c><c r="M61" s="57"><f t="shared" si="20"/><v>0</v></c><c r="N61" s="57"><f t="shared" si="20"/><v>0</v></c><c r="O61" s="57"><f t="shared" si="20"/><v>0</v></c><c r="P61" s="57"><f t="shared" si="20"/><v>1000</v></c><c r="Q61" s="57"><f t="shared" si="20"/><v>0</v></c><c r="R61" s="57"><f t="shared" si="20"/><v>270811.7</v></c><c r="S61" s="57"><f t="shared" si="20"/><v>2751267.084297928</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2751267.084297928</v></c><c r="AD61" s="57"><f t="shared" si="20"/><v>97751.830711118411</v></c></row><row r="62" spans="2:32" s="55" customFormat="1" ht="15" x14ac:dyDescent="0.2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0" customFormat="1" ht="31.5" x14ac:dyDescent="0.5"><c r="B63" s="91" t="str"><f>Translation!A126</f><v>PRIMARY ENERGY CONVERTED TO SECONDARY ENERGY (primary energy consumption)</v></c><c r="C63" s="95"/><c r="D63" s="95"/><c r="E63" s="95"/><c r="F63" s="95"/><c r="G63" s="95"/><c r="H63" s="95"/><c r="I63" s="95"/><c r="J63" s="95"/><c r="K63" s="95"/><c r="L63" s="95"/><c r="M63" s="95"/><c r="N63" s="95"/><c r="O63" s="95"/><c r="P63" s="95"/><c r="Q63" s="95"/><c r="R63" s="95"/><c r="S63" s="92"/><c r="T63" s="92" t="str"><f>Translation!$A$21</f><v>[MWh]</v></c><c r="U63" s="96"/><c r="V63" s="96"/><c r="W63" s="97"/><c r="X63" s="96"/><c r="Y63" s="96"/><c r="Z63" s="96"/><c r="AA63" s="96"/><c r="AB63" s="96"/><c r="AC63" s="96"/><c r="AD63" s="96"/><c r="AE63" s="96"/></row><row r="64" spans="2:32" s="55" customFormat="1" ht="30" customHeight="1" x14ac:dyDescent="0.25"><c r="B64" s="284" t="str"><f>Translation!A120</f><v>PRODUCTION SECTOR</v></c><c r="C64" s="303" t="str"><f>Translation!A142</f><v>PRIMARY ENERGY SOURCE</v></c><c r="D64" s="304"/><c r="E64" s="304"/><c r="F64" s="304"/><c r="G64" s="304"/><c r="H64" s="304"/><c r="I64" s="304"/><c r="J64" s="304"/><c r="K64" s="304"/><c r="L64" s="304"/><c r="M64" s="304"/><c r="N64" s="304"/><c r="O64" s="304"/><c r="P64" s="304"/><c r="Q64" s="304"/><c r="R64" s="304"/><c r="S64" s="305"/><c r="T64" s="299" t="str"><f>Translation!A127</f><v>Conversion losses from primary to secondary energy</v></c><c r="U64" s="61"/><c r="V64" s="61"/><c r="W64" s="72"/><c r="X64" s="61"/><c r="Y64" s="61"/><c r="Z64" s="61"/><c r="AA64" s="61"/><c r="AB64" s="61"/><c r="AC64" s="61"/><c r="AD64" s="61"/><c r="AE64" s="61"/></row><row r="65" spans="2:32" s="55" customFormat="1" ht="15" customHeight="1" x14ac:dyDescent="0.25"><c r="B65" s="285"/><c r="C65" s="303" t="str"><f>Translation!A98</f><v>Fossil fuels</v></c><c r="D65" s="304"/><c r="E65" s="304"/><c r="F65" s="304"/><c r="G65" s="304"/><c r="H65" s="304"/><c r="I65" s="305"/><c r="J65" s="303" t="str"><f>Translation!A107</f><v>Renewable energy sources</v></c><c r="K65" s="304"/><c r="L65" s="304"/><c r="M65" s="304"/><c r="N65" s="304"/><c r="O65" s="304"/><c r="P65" s="304"/><c r="Q65" s="304"/><c r="R65" s="305"/><c r="S65" s="302" t="str"><f>Translation!A118</f><v>TOTAL</v></c><c r="T65" s="300"/><c r="U65" s="61"/><c r="V65" s="61"/><c r="W65" s="72"/><c r="X65" s="61"/><c r="Y65" s="61"/><c r="Z65" s="61"/><c r="AA65" s="61"/><c r="AB65" s="61"/><c r="AC65" s="61"/><c r="AD65" s="61"/><c r="AE65" s="61"/></row><row r="66" spans="2:32" s="55" customFormat="1" ht="69.75" customHeight="1" x14ac:dyDescent="0.25"><c r="B66" s="73" t="str"><f>Translation!A122</f><v>Energy product</v></c><c r="C66" s="115" t="str"><f>Translation!A99</f><v>Fueloil</v></c><c r="D66" s="115" t="str"><f>Translation!A100</f><v>Diesel</v></c><c r="E66" s="115" t="str"><f>Translation!A101</f><v>Gasoline</v></c><c r="F66" s="115" t="str"><f>Translation!A102</f><v>LPG</v></c><c r="G66" s="115" t="str"><f>Translation!A103</f><v>Natural gas</v></c><c r="H66" s="115" t="str"><f>Translation!A104</f><v>Coal</v></c><c r="I66" s="115" t="str"><f>Translation!A116</f><v>Subtotal</v></c><c r="J66" s="115" t="str"><f>Translation!A108</f><v>Hydro</v></c><c r="K66" s="115" t="str"><f>Translation!A109</f><v>Wind</v></c><c r="L66" s="115" t="str"><f>Translation!A110</f><v>Solar</v></c><c r="M66" s="115" t="str"><f>Translation!A111</f><v>Geothermal</v></c><c r="N66" s="115" t="str"><f>Translation!A112</f><v>Ocean</v></c><c r="O66" s="115" t="str"><f>Translation!A113</f><v>Biomass</v></c><c r="P66" s="115" t="str"><f>Translation!A114</f><v>Urban waste</v></c><c r="Q66" s="115" t="str"><f>Translation!A115</f><v>Energy recovery</v></c><c r="R66" s="115" t="str"><f>Translation!A116</f><v>Subtotal</v></c><c r="S66" s="302"/><c r="T66" s="301"/><c r="U66" s="61"/><c r="V66" s="61"/><c r="W66" s="72"/><c r="X66" s="61"/><c r="Y66" s="61"/><c r="Z66" s="61"/><c r="AA66" s="61"/><c r="AB66" s="61"/><c r="AC66" s="61"/><c r="AD66" s="61"/><c r="AE66" s="61"/></row><row r="67" spans="2:32" s="55" customFormat="1" ht="15.75" x14ac:dyDescent="0.25"><c r="B67" s="199" t="str"><f>Translation!A123</f><v>Electricity</v></c><c r="C67" s="163"><v>4653398.5449486002</v></c><c r="D67" s="163"><v>2979625.4887398998</v></c><c r="E67" s="163"><v>0</v></c><c r="F67" s="163"><v>0</v></c><c r="G67" s="163"><v>0</v></c><c r="H67" s="163"><v>0</v></c><c r="I67" s="63"><f>SUM(C67:H67)</f><v>7633024.0336885005</v></c><c r="J67" s="200"><f>J58</f><v>832</v></c><c r="K67" s="200"><f t="shared" ref="K67:P67" si="21">K58</f><v>267579.7</v></c><c r="L67" s="200"><f t="shared" si="21"/><v>1400</v></c><c r="M67" s="200"><f t="shared" si="21"/><v>0</v></c><c r="N67" s="200"><f t="shared" si="21"/><v>0</v></c><c r="O67" s="200"><f t="shared" si="21"/><v>0</v></c><c r="P67" s="200"><f t="shared" si="21"/><v>1000</v></c><c r="Q67" s="200"/><c r="R67" s="63"><f>SUM(J67:Q67)</f><v>270811.7</v></c><c r="S67" s="63"><f>I67+R67</f><v>7903835.7336885007</v></c><c r="T67" s="75"><f>S67-AC58+AB58</f><v>5152568.6493905727</v></c><c r="U67" s="61"/><c r="V67" s="61"/><c r="W67" s="62"/><c r="X67" s="61"/><c r="Y67" s="61"/><c r="Z67" s="61"/><c r="AA67" s="61"/><c r="AB67" s="61"/><c r="AC67" s="61"/><c r="AD67" s="61"/><c r="AE67" s="61"/></row><row r="68" spans="2:32" s="55" customFormat="1" ht="15.75" x14ac:dyDescent="0.25"><c r="B68" s="199" t="str"><f>Translation!A124</f><v>Heat</v></c><c r="C68" s="163"><v>0</v></c><c r="D68" s="163"><v>0</v></c><c r="E68" s="163"><v>0</v></c><c r="F68" s="163"><v>0</v></c><c r="G68" s="163"><v>0</v></c><c r="H68" s="163"><v>0</v></c><c r="I68" s="63"><f>SUM(C68:H68)</f><v>0</v></c><c r="J68" s="200"><f t="shared" ref="J68:P69" si="22">J59</f><v>0</v></c><c r="K68" s="200"><f t="shared" si="22"/><v>0</v></c><c r="L68" s="200"><f t="shared" si="22"/><v>0</v></c><c r="M68" s="200"><f t="shared" si="22"/><v>0</v></c><c r="N68" s="200"><f t="shared" si="22"/><v>0</v></c><c r="O68" s="200"><f t="shared" si="22"/><v>0</v></c><c r="P68" s="200"><f t="shared" si="22"/><v>0</v></c><c r="Q68" s="200"/><c r="R68" s="63"><f>SUM(J68:Q68)</f><v>0</v></c><c r="S68" s="63"><f>I68+R68</f><v>0</v></c><c r="T68" s="75"><f>S68-AC59+AB59</f><v>0</v></c><c r="U68" s="61"/><c r="V68" s="61"/><c r="W68" s="62"/><c r="X68" s="61"/><c r="Y68" s="61"/><c r="Z68" s="61"/><c r="AA68" s="61"/><c r="AB68" s="61"/><c r="AC68" s="61"/><c r="AD68" s="61"/><c r="AE68" s="61"/></row><row r="69" spans="2:32" s="55" customFormat="1" ht="15.75" x14ac:dyDescent="0.25"><c r="B69" s="199" t="str"><f>Translation!A125</f><v>Cold</v></c><c r="C69" s="163"><v>0</v></c><c r="D69" s="163"><v>0</v></c><c r="E69" s="163"><v>0</v></c><c r="F69" s="163"><v>0</v></c><c r="G69" s="163"><v>0</v></c><c r="H69" s="163"><v>0</v></c><c r="I69" s="63"><f>SUM(C69:H69)</f><v>0</v></c><c r="J69" s="200"><f t="shared" si="22"/><v>0</v></c><c r="K69" s="200"><f t="shared" si="22"/><v>0</v></c><c r="L69" s="200"><f t="shared" si="22"/><v>0</v></c><c r="M69" s="200"><f t="shared" si="22"/><v>0</v></c><c r="N69" s="200"><f t="shared" si="22"/><v>0</v></c><c r="O69" s="200"><f t="shared" si="22"/><v>0</v></c><c r="P69" s="200"><f t="shared" si="22"/><v>0</v></c><c r="Q69" s="200"/><c r="R69" s="63"><f>SUM(J69:Q69)</f><v>0</v></c><c r="S69" s="63"><f>I69+R69</f><v>0</v></c><c r="T69" s="75"><f>S69-AC60+AB60</f><v>0</v></c><c r="U69" s="61"/><c r="V69" s="61"/><c r="W69" s="62"/><c r="X69" s="61"/><c r="Y69" s="61"/><c r="Z69" s="61"/><c r="AA69" s="61"/><c r="AB69" s="61"/><c r="AC69" s="61"/><c r="AD69" s="61"/><c r="AE69" s="61"/></row><row r="70" spans="2:32" s="55" customFormat="1" ht="15.75" x14ac:dyDescent="0.25"><c r="B70" s="74" t="str"><f>Translation!A118</f><v>TOTAL</v></c><c r="C70" s="57"><f t="shared" ref="C70:S70" si="23">SUM(C67:C69)</f><v>4653398.5449486002</v></c><c r="D70" s="57"><f t="shared" si="23"/><v>2979625.4887398998</v></c><c r="E70" s="57"><f t="shared" si="23"/><v>0</v></c><c r="F70" s="57"><f t="shared" si="23"/><v>0</v></c><c r="G70" s="57"><f t="shared" si="23"/><v>0</v></c><c r="H70" s="57"><f t="shared" si="23"/><v>0</v></c><c r="I70" s="57"><f t="shared" si="23"/><v>7633024.0336885005</v></c><c r="J70" s="57"><f t="shared" si="23"/><v>832</v></c><c r="K70" s="57"><f t="shared" si="23"/><v>267579.7</v></c><c r="L70" s="57"><f t="shared" si="23"/><v>1400</v></c><c r="M70" s="57"><f t="shared" si="23"/><v>0</v></c><c r="N70" s="57"><f t="shared" si="23"/><v>0</v></c><c r="O70" s="57"><f t="shared" si="23"/><v>0</v></c><c r="P70" s="57"><f t="shared" si="23"/><v>1000</v></c><c r="Q70" s="57"><f t="shared" si="23"/><v>0</v></c><c r="R70" s="57"><f t="shared" si="23"/><v>270811.7</v></c><c r="S70" s="57"><f t="shared" si="23"/><v>7903835.7336885007</v></c><c r="T70" s="75"><f>S70-AC61+AB61</f><v>5152568.6493905727</v></c><c r="U70" s="61"/><c r="V70" s="61"/><c r="W70" s="60"/><c r="X70" s="61"/><c r="Y70" s="61"/><c r="Z70" s="61"/><c r="AA70" s="61"/><c r="AB70" s="61"/><c r="AC70" s="61"/><c r="AD70" s="61"/><c r="AE70" s="61"/></row><row r="71" spans="2:32" s="55" customFormat="1" ht="15" x14ac:dyDescent="0.25"><c r="B71" s="56"/></row><row r="72" spans="2:32" s="90" customFormat="1" ht="31.5" x14ac:dyDescent="0.5"><c r="B72" s="91" t="str"><f>Translation!A143</f><v>PRIMARY ENERGY DEMAND</v></c><c r="C72" s="93"/><c r="D72" s="93"/><c r="E72" s="93"/><c r="F72" s="93"/><c r="G72" s="93"/><c r="H72" s="93"/><c r="I72" s="93"/><c r="J72" s="93"/><c r="K72" s="93"/><c r="L72" s="93"/><c r="M72" s="93"/><c r="N72" s="93"/><c r="O72" s="93"/><c r="P72" s="93"/><c r="Q72" s="93"/><c r="R72" s="93"/><c r="Y72" s="92" t="str"><f>Translation!$A$21</f><v>[MWh]</v></c></row><row r="73" spans="2:32" s="55" customFormat="1" ht="30" customHeight="1" x14ac:dyDescent="0.25"><c r="B73" s="281" t="str"><f>Translation!A122</f><v>Energy product</v></c><c r="C73" s="289" t="str"><f>Translation!A142</f><v>PRIMARY ENERGY SOURCE</v></c><c r="D73" s="290"/><c r="E73" s="290"/><c r="F73" s="290"/><c r="G73" s="290"/><c r="H73" s="290"/><c r="I73" s="290"/><c r="J73" s="290"/><c r="K73" s="290"/><c r="L73" s="290"/><c r="M73" s="290"/><c r="N73" s="290"/><c r="O73" s="290"/><c r="P73" s="290"/><c r="Q73" s="290"/><c r="R73" s="290"/><c r="S73" s="290"/><c r="T73" s="290"/><c r="U73" s="290"/><c r="V73" s="290"/><c r="W73" s="290"/><c r="X73" s="290"/><c r="Y73" s="291"/></row><row r="74" spans="2:32" s="55" customFormat="1" ht="15" customHeight="1" x14ac:dyDescent="0.25"><c r="B74" s="282"/><c r="C74" s="289" t="str"><f>Translation!A98</f><v>Fossil fuels</v></c><c r="D74" s="290"/><c r="E74" s="290"/><c r="F74" s="290"/><c r="G74" s="290"/><c r="H74" s="290"/><c r="I74" s="291"/><c r="J74" s="289" t="str"><f>Translation!A107</f><v>Renewable energy sources</v></c><c r="K74" s="290"/><c r="L74" s="290"/><c r="M74" s="290"/><c r="N74" s="290"/><c r="O74" s="290"/><c r="P74" s="290"/><c r="Q74" s="290"/><c r="R74" s="291"/><c r="S74" s="278" t="str"><f>Translation!A123</f><v>Electricity</v></c><c r="T74" s="279"/><c r="U74" s="279"/><c r="V74" s="280"/><c r="W74" s="74" t="str"><f>Translation!A124</f><v>Heat</v></c><c r="X74" s="74" t="str"><f>Translation!A125</f><v>Cold</v></c><c r="Y74" s="284" t="str"><f>Translation!A118</f><v>TOTAL</v></c></row><row r="75" spans="2:32" s="55" customFormat="1" ht="46.5" customHeight="1" x14ac:dyDescent="0.25"><c r="B75" s="283"/><c r="C75" s="112" t="str"><f>Translation!A99</f><v>Fueloil</v></c><c r="D75" s="112" t="str"><f>Translation!A100</f><v>Diesel</v></c><c r="E75" s="112" t="str"><f>Translation!A101</f><v>Gasoline</v></c><c r="F75" s="112" t="str"><f>Translation!A102</f><v>LPG</v></c><c r="G75" s="112" t="str"><f>Translation!A103</f><v>Natural gas</v></c><c r="H75" s="112" t="str"><f>Translation!A104</f><v>Coal</v></c><c r="I75" s="112" t="str"><f>Translation!A116</f><v>Subtotal</v></c><c r="J75" s="112" t="str"><f>Translation!A108</f><v>Hydro</v></c><c r="K75" s="112" t="str"><f>Translation!A109</f><v>Wind</v></c><c r="L75" s="112" t="str"><f>Translation!A110</f><v>Solar</v></c><c r="M75" s="112" t="str"><f>Translation!A111</f><v>Geothermal</v></c><c r="N75" s="112" t="str"><f>Translation!A112</f><v>Ocean</v></c><c r="O75" s="112" t="str"><f>Translation!A113</f><v>Biomass</v></c><c r="P75" s="112" t="str"><f>Translation!A114</f><v>Urban waste</v></c><c r="Q75" s="112" t="str"><f>Translation!A115</f><v>Energy recovery</v></c><c r="R75" s="112" t="str"><f>Translation!A116</f><v>Subtotal</v></c><c r="S75" s="58" t="str"><f>Translation!A144</f><v>Imported electricity (cable)</v></c><c r="T75" s="58" t="str"><f>Translation!A145</f><v>Exported electricity (cable)</v></c><c r="U75" s="58" t="str"><f>Translation!A136</f><v>Reexportation and external consumption</v></c><c r="V75" s="110" t="str"><f>Translation!A116</f><v>Subtotal</v></c><c r="W75" s="110" t="str"><f>Translation!A136</f><v>Reexportation and external consumption</v></c><c r="X75" s="110" t="str"><f>Translation!A136</f><v>Reexportation and external consumption</v></c><c r="Y75" s="285"/></row><row r="76" spans="2:32" s="55" customFormat="1" ht="15.75" x14ac:dyDescent="0.25"><c r="B76" s="113" t="str"><f>Translation!A118</f><v>TOTAL</v></c><c r="C76" s="201"><f t="shared" ref="C76:H76" si="24">G48+C70</f><v>4792828.5449486002</v></c><c r="D76" s="201"><f t="shared" si="24"/><v>6694009.8590901047</v></c><c r="E76" s="201"><f t="shared" si="24"/><v>3257321.9154975</v></c><c r="F76" s="201"><f t="shared" si="24"/><v>165962.41124457997</v></c><c r="G76" s="201"><f t="shared" si="24"/><v>0</v></c><c r="H76" s="201"><f t="shared" si="24"/><v>46500</v></c><c r="I76" s="57"><f>SUM(C76:H76)</f><v>14956622.730780786</v></c><c r="J76" s="201"><f t="shared" ref="J76:O76" si="25">N48+J70</f><v>832</v></c><c r="K76" s="201"><f t="shared" si="25"/><v>267579.7</v></c><c r="L76" s="201"><f t="shared" si="25"/><v>191439.10122216711</v></c><c r="M76" s="201"><f t="shared" si="25"/><v>0</v></c><c r="N76" s="201"><f t="shared" si="25"/><v>0</v></c><c r="O76" s="201"><f t="shared" si="25"/><v>736972.13763608062</v></c><c r="P76" s="201"><f>P70</f><v>1000</v></c><c r="Q76" s="201"><f>Q70</f><v>0</v></c><c r="R76" s="57"><f>SUM(J76:Q76)</f><v>1197822.9388582478</v></c><c r="S76" s="201"><f>Y61</f><v>0</v></c><c r="T76" s="201"><f>Z61</f><v>0</v></c><c r="U76" s="201"><f>$C$49+$C$50+$C$51</f><v>0</v></c><c r="V76" s="57"><f>S76-T76-U76</f><v>0</v></c><c r="W76" s="201"><f>$D$49+$D$50+$D$51</f><v>0</v></c><c r="X76" s="201"><f>$E$49+$E$50+$E$51</f><v>0</v></c><c r="Y76" s="57"><f>I76+R76+V76-W76-X76</f><v>16154445.669639034</v></c></row><row r="77" spans="2:32" s="59" customFormat="1" ht="15" x14ac:dyDescent="0.25"><c r="B77" s="78"/></row><row r="78" spans="2:32" s="90" customFormat="1" ht="31.5" x14ac:dyDescent="0.5"><c r="B78" s="91" t="str"><f>Translation!A128</f><v>ENERGY CONVERSION EFFICIENCY</v></c><c r="C78" s="95"/><c r="D78" s="95"/><c r="E78" s="95"/><c r="F78" s="95"/><c r="G78" s="95"/><c r="H78" s="95"/><c r="I78" s="95"/><c r="J78" s="95"/><c r="K78" s="95"/><c r="L78" s="95"/><c r="M78" s="95"/><c r="N78" s="95"/><c r="O78" s="95"/><c r="P78" s="95"/><c r="Q78" s="95"/><c r="R78" s="95"/><c r="S78" s="92" t="str"><f>Translation!$A$22</f><v>[%]</v></c><c r="T78" s="97"/><c r="V78" s="96"/><c r="W78" s="96"/><c r="X78" s="97"/><c r="Y78" s="96"/><c r="Z78" s="96"/><c r="AA78" s="96"/><c r="AB78" s="96"/><c r="AC78" s="96"/><c r="AD78" s="96"/><c r="AE78" s="96"/><c r="AF78" s="96"/></row><row r="79" spans="2:32" s="55" customFormat="1" ht="30" customHeight="1" x14ac:dyDescent="0.25"><c r="B79" s="284" t="str"><f>Translation!A120</f><v>PRODUCTION SECTOR</v></c><c r="C79" s="303" t="str"><f>Translation!A142</f><v>PRIMARY ENERGY SOURCE</v></c><c r="D79" s="304"/><c r="E79" s="304"/><c r="F79" s="304"/><c r="G79" s="304"/><c r="H79" s="304"/><c r="I79" s="304"/><c r="J79" s="304"/><c r="K79" s="304"/><c r="L79" s="304"/><c r="M79" s="304"/><c r="N79" s="304"/><c r="O79" s="304"/><c r="P79" s="304"/><c r="Q79" s="304"/><c r="R79" s="304"/><c r="S79" s="305"/><c r="T79" s="72"/><c r="V79" s="61"/><c r="W79" s="61"/><c r="X79" s="72"/><c r="Y79" s="61"/><c r="Z79" s="61"/><c r="AA79" s="61"/><c r="AB79" s="61"/><c r="AC79" s="61"/><c r="AD79" s="61"/><c r="AE79" s="61"/><c r="AF79" s="61"/></row><row r="80" spans="2:32" s="55" customFormat="1" ht="15" customHeight="1" x14ac:dyDescent="0.25"><c r="B80" s="285"/><c r="C80" s="303" t="str"><f>Translation!A98</f><v>Fossil fuels</v></c><c r="D80" s="304"/><c r="E80" s="304"/><c r="F80" s="304"/><c r="G80" s="304"/><c r="H80" s="304"/><c r="I80" s="305"/><c r="J80" s="303" t="str"><f>Translation!A107</f><v>Renewable energy sources</v></c><c r="K80" s="304"/><c r="L80" s="304"/><c r="M80" s="304"/><c r="N80" s="304"/><c r="O80" s="304"/><c r="P80" s="304"/><c r="Q80" s="304"/><c r="R80" s="305"/><c r="S80" s="302" t="str"><f>Translation!A118</f><v>TOTAL</v></c><c r="T80" s="72"/><c r="V80" s="61"/><c r="W80" s="61"/><c r="X80" s="72"/><c r="Y80" s="61"/><c r="Z80" s="61"/><c r="AA80" s="61"/><c r="AB80" s="61"/><c r="AC80" s="61"/><c r="AD80" s="61"/><c r="AE80" s="61"/><c r="AF80" s="61"/></row><row r="81" spans="1:32" s="55" customFormat="1" ht="69.75" customHeight="1" x14ac:dyDescent="0.25"><c r="B81" s="73" t="str"><f>Translation!A122</f><v>Energy product</v></c><c r="C81" s="115" t="str"><f>Translation!A99</f><v>Fueloil</v></c><c r="D81" s="115" t="str"><f>Translation!A100</f><v>Diesel</v></c><c r="E81" s="115" t="str"><f>Translation!A101</f><v>Gasoline</v></c><c r="F81" s="115" t="str"><f>Translation!A102</f><v>LPG</v></c><c r="G81" s="115" t="str"><f>Translation!A103</f><v>Natural gas</v></c><c r="H81" s="115" t="str"><f>Translation!A104</f><v>Coal</v></c><c r="I81" s="115" t="str"><f>Translation!A116</f><v>Subtotal</v></c><c r="J81" s="115" t="str"><f>Translation!A108</f><v>Hydro</v></c><c r="K81" s="115" t="str"><f>Translation!A109</f><v>Wind</v></c><c r="L81" s="115" t="str"><f>Translation!A110</f><v>Solar</v></c><c r="M81" s="115" t="str"><f>Translation!A111</f><v>Geothermal</v></c><c r="N81" s="115" t="str"><f>Translation!A112</f><v>Ocean</v></c><c r="O81" s="115" t="str"><f>Translation!A113</f><v>Biomass</v></c><c r="P81" s="115" t="str"><f>Translation!A114</f><v>Urban waste</v></c><c r="Q81" s="115" t="str"><f>Translation!A115</f><v>Energy recovery</v></c><c r="R81" s="115" t="str"><f>Translation!A116</f><v>Subtotal</v></c><c r="S81" s="302"/><c r="T81" s="72"/><c r="V81" s="61"/><c r="W81" s="61"/><c r="X81" s="72"/><c r="Y81" s="61"/><c r="Z81" s="61"/><c r="AA81" s="61"/><c r="AB81" s="61"/><c r="AC81" s="61"/><c r="AD81" s="61"/><c r="AE81" s="61"/><c r="AF81" s="61"/></row><row r="82" spans="1:32" s="55" customFormat="1" ht="15.75" x14ac:dyDescent="0.25"><c r="B82" s="199" t="str"><f>Translation!A123</f><v>Electricity</v></c><c r="C82" s="203"><f t="shared" ref="C82:P82" si="26">IF(C67&gt;0,C58/C67,"-")</f><v>0.34260215816428374</v></c><c r="D82" s="203"><f t="shared" si="26"/><v>0.29741690804731807</v></c><c r="E82" s="203" t="str"><f t="shared" si="26"/><v>-</v></c><c r="F82" s="203" t="str"><f t="shared" si="26"/><v>-</v></c><c r="G82" s="203" t="str"><f t="shared" si="26"/><v>-</v></c><c r="H82" s="203" t="str"><f t="shared" si="26"/><v>-</v></c><c r="I82" s="71"><f t="shared" si="26"/><v>0.32496365442456221</v></c><c r="J82" s="203"><f t="shared" si="26"/><v>1</v></c><c r="K82" s="203"><f t="shared" si="26"/><v>1</v></c><c r="L82" s="203"><f t="shared" si="26"/><v>1</v></c><c r="M82" s="203" t="str"><f t="shared" si="26"/><v>-</v></c><c r="N82" s="203" t="str"><f t="shared" si="26"/><v>-</v></c><c r="O82" s="203" t="str"><f t="shared" si="26"/><v>-</v></c><c r="P82" s="203"><f t="shared" si="26"/><v>1</v></c><c r="Q82" s="203" t="s"><v>537</v></c><c r="R82" s="71"><f t="shared" ref="R82:S84" si="27">IF(R67&gt;0,R58/R67,"-")</f><v>1</v></c><c r="S82" s="71"><f t="shared" si="27"/><v>0.34809264476122759</v></c><c r="T82" s="62"/><c r="V82" s="61"/><c r="W82" s="61"/><c r="X82" s="62"/><c r="Y82" s="61"/><c r="Z82" s="61"/><c r="AA82" s="61"/><c r="AB82" s="61"/><c r="AC82" s="61"/><c r="AD82" s="61"/><c r="AE82" s="61"/><c r="AF82" s="61"/></row><row r="83" spans="1:32" s="55" customFormat="1" ht="15.75" x14ac:dyDescent="0.2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537</v></c><c r="R83" s="71" t="str"><f t="shared" si="27"/><v>-</v></c><c r="S83" s="71" t="str"><f t="shared" si="27"/><v>-</v></c><c r="T83" s="62"/><c r="V83" s="61"/><c r="W83" s="61"/><c r="X83" s="62"/><c r="Y83" s="61"/><c r="Z83" s="61"/><c r="AA83" s="61"/><c r="AB83" s="61"/><c r="AC83" s="61"/><c r="AD83" s="61"/><c r="AE83" s="61"/><c r="AF83" s="61"/></row><row r="84" spans="1:32" s="55" customFormat="1" ht="15.75" x14ac:dyDescent="0.2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537</v></c><c r="R84" s="71" t="str"><f t="shared" si="27"/><v>-</v></c><c r="S84" s="71" t="str"><f t="shared" si="27"/><v>-</v></c><c r="T84" s="62"/><c r="V84" s="61"/><c r="W84" s="61"/><c r="X84" s="62"/><c r="Y84" s="61"/><c r="Z84" s="61"/><c r="AA84" s="61"/><c r="AB84" s="61"/><c r="AC84" s="61"/><c r="AD84" s="61"/><c r="AE84" s="61"/><c r="AF84" s="61"/></row><row r="85" spans="1:32" s="55" customFormat="1" ht="40.5" customHeight="1" x14ac:dyDescent="0.25"><c r="B85" s="56"/></row><row r="86" spans="1:32" s="134" customFormat="1" ht="36" x14ac:dyDescent="0.55000000000000004"><c r="A86" s="132" t="s"><v>10</v></c><c r="B86" s="133" t="str"><f>Translation!A152</f><v>RESULTS OF EMISSION INVENTORY</v></c><c r="C86" s="132"/><c r="D86" s="133"/><c r="E86" s="132"/><c r="F86" s="133"/><c r="G86" s="132"/><c r="H86" s="133"/><c r="I86" s="132"/><c r="J86" s="133"/><c r="K86" s="150"/><c r="L86" s="150"/><c r="M86" s="150"/><c r="N86" s="150"/></row><row r="87" spans="1:32" s="90" customFormat="1" ht="31.5" x14ac:dyDescent="0.5"><c r="B87" s="91" t="str"><f>Translation!A148</f><v>CO2 EMISSIONS FROM FINAL USE</v></c><c r="C87" s="98"/><c r="D87" s="98"/><c r="E87" s="98"/><c r="F87" s="98"/><c r="G87" s="98"/><c r="H87" s="98"/><c r="I87" s="98"/><c r="J87" s="98"/><c r="K87" s="98"/><c r="L87" s="98"/><c r="M87" s="98"/><c r="N87" s="98"/><c r="O87" s="98"/><c r="P87" s="98"/><c r="Q87" s="98"/><c r="R87" s="98"/><c r="S87" s="98"/><c r="T87" s="98"/><c r="U87" s="99" t="str"><f>Translation!$A$17</f><v>[t CO2]</v></c></row><row r="88" spans="1:32" s="55" customFormat="1" ht="33" customHeight="1" x14ac:dyDescent="0.25"><c r="B88" s="276" t="str"><f>Translation!A56</f><v>DEMAND SECTOR</v></c><c r="C88" s="271" t="str"><f>Translation!A93</f><v>ENERGY FOR FINAL USE</v></c><c r="D88" s="272"/><c r="E88" s="272"/><c r="F88" s="272"/><c r="G88" s="272"/><c r="H88" s="272"/><c r="I88" s="272"/><c r="J88" s="272"/><c r="K88" s="272"/><c r="L88" s="272"/><c r="M88" s="272"/><c r="N88" s="272"/><c r="O88" s="272"/><c r="P88" s="272"/><c r="Q88" s="272"/><c r="R88" s="272"/><c r="S88" s="272"/><c r="T88" s="272"/><c r="U88" s="273"/></row><row r="89" spans="1:32" s="55" customFormat="1" ht="18" customHeight="1" x14ac:dyDescent="0.25"><c r="B89" s="277"/><c r="C89" s="271" t="str"><f>Translation!A94</f><v>Centralized energy services</v></c><c r="D89" s="272"/><c r="E89" s="272"/><c r="F89" s="273"/><c r="G89" s="271" t="str"><f>Translation!A98</f><v>Fossil fuels</v></c><c r="H89" s="272"/><c r="I89" s="272"/><c r="J89" s="272"/><c r="K89" s="272"/><c r="L89" s="272"/><c r="M89" s="273"/><c r="N89" s="271" t="str"><f>Translation!A105</f><v>Renewable energy sources (excluding electricity and heat sold to public networks)</v></c><c r="O89" s="272"/><c r="P89" s="272"/><c r="Q89" s="272"/><c r="R89" s="272"/><c r="S89" s="272"/><c r="T89" s="273"/><c r="U89" s="274" t="str"><f>Translation!A118</f><v>TOTAL</v></c></row><row r="90" spans="1:32" s="55" customFormat="1" ht="67.5" customHeight="1" x14ac:dyDescent="0.25"><c r="B90" s="65" t="str"><f>Translation!A58</f><v>Sector description</v></c><c r="C90" s="111" t="str"><f>Translation!A95</f><v>Electricity from public grid</v></c><c r="D90" s="111" t="str"><f>Translation!A96</f><v>Heat from district heating</v></c><c r="E90" s="111" t="str"><f>Translation!A97</f><v>Cold from district cooling</v></c><c r="F90" s="111" t="str"><f>Translation!A116</f><v>Subtotal</v></c><c r="G90" s="111" t="str"><f>Translation!A99</f><v>Fueloil</v></c><c r="H90" s="111" t="str"><f>Translation!A100</f><v>Diesel</v></c><c r="I90" s="111" t="str"><f>Translation!A101</f><v>Gasoline</v></c><c r="J90" s="111" t="str"><f>Translation!A102</f><v>LPG</v></c><c r="K90" s="111" t="str"><f>Translation!A103</f><v>Natural gas</v></c><c r="L90" s="111" t="str"><f>Translation!A104</f><v>Coal</v></c><c r="M90" s="111" t="str"><f>Translation!A116</f><v>Subtotal</v></c><c r="N90" s="111" t="str"><f>Translation!A108</f><v>Hydro</v></c><c r="O90" s="111" t="str"><f>Translation!A109</f><v>Wind</v></c><c r="P90" s="111" t="str"><f>Translation!A110</f><v>Solar</v></c><c r="Q90" s="111" t="str"><f>Translation!A111</f><v>Geothermal</v></c><c r="R90" s="111" t="str"><f>Translation!A112</f><v>Ocean</v></c><c r="S90" s="111" t="str"><f>Translation!A113</f><v>Biomass</v></c><c r="T90" s="111" t="str"><f>Translation!A116</f><v>Subtotal</v></c><c r="U90" s="275"/></row><row r="91" spans="1:32" s="21" customFormat="1" ht="15.75" x14ac:dyDescent="0.25"><c r="A91" s="22"/><c r="B91" s="70" t="str"><f>Translation!A59</f><v>RESIDENTIAL</v></c><c r="C91" s="68"><f>SUM(C92:C100)</f><v>704498.45034444064</v></c><c r="D91" s="68"><f>SUM(D92:D100)</f><v>0</v></c><c r="E91" s="68"><f>SUM(E92:E100)</f><v>0</v></c><c r="F91" s="68"><f t="shared" ref="F91:F122" si="30">SUM(C91:E91)</f><v>704498.45034444064</v></c><c r="G91" s="68"><f t="shared" ref="G91:L91" si="31">SUM(G92:G100)</f><v>0</v></c><c r="H91" s="68"><f t="shared" si="31"/><v>248302.15377641603</v></c><c r="I91" s="68"><f t="shared" si="31"/><v>0</v></c><c r="J91" s="68"><f t="shared" si="31"/><v>30662.640377899192</v></c><c r="K91" s="68"><f t="shared" si="31"/><v>0</v></c><c r="L91" s="68"><f t="shared" si="31"/><v>0</v></c><c r="M91" s="68"><f t="shared" ref="M91:M122" si="32">SUM(G91:L91)</f><v>278964.7941543152</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983463.24449875578</v></c></row><row r="92" spans="1:32" s="21" customFormat="1" ht="15.75" x14ac:dyDescent="0.25"><c r="A92" s="22"/><c r="B92" s="197" t="str"><f>Translation!A60</f><v>Hot water</v></c><c r="C92" s="200"><f>IF(C$48&gt;0, ($S$128+$V$137)/C$48,0)*C18</f><v>135055.40814066434</v></c><c r="D92" s="200"><f t="shared" ref="D92:D100" si="36">IF(D$48&gt;0, ($S$129)/D$48,0)*D18</f><v>0</v></c><c r="E92" s="200"><f t="shared" ref="E92:E100" si="37">IF(E$48&gt;0, ($S$130)/E$48,0)*E18</f><v>0</v></c><c r="F92" s="68"><f t="shared" si="30"/><v>135055.40814066434</v></c><c r="G92" s="200"><f>'CO2 factors'!C$7*G18</f><v>0</v></c><c r="H92" s="200"><f>'CO2 factors'!D$7*H18</f><v>37266.536195920547</v></c><c r="I92" s="200"><f>'CO2 factors'!E$7*I18</f><v>0</v></c><c r="J92" s="200"><f>'CO2 factors'!F$7*J18</f><v>0</v></c><c r="K92" s="200"><f>'CO2 factors'!G$7*K18</f><v>0</v></c><c r="L92" s="200"><f>'CO2 factors'!H$7*L18</f><v>0</v></c><c r="M92" s="68"><f t="shared" si="32"/><v>37266.536195920547</v></c><c r="N92" s="200"><f>'CO2 factors'!J$7*N18</f><v>0</v></c><c r="O92" s="200"><f>'CO2 factors'!K$7*O18</f><v>0</v></c><c r="P92" s="200"><f>'CO2 factors'!L$7*P18</f><v>0</v></c><c r="Q92" s="200"><f>'CO2 factors'!M$7*Q18</f><v>0</v></c><c r="R92" s="200"><f>'CO2 factors'!N$7*R18</f><v>0</v></c><c r="S92" s="200"><f>'CO2 factors'!O$7*S18</f><v>0</v></c><c r="T92" s="68"><f t="shared" si="34"/><v>0</v></c><c r="U92" s="68"><f t="shared" si="35"/><v>172321.94433658489</v></c></row><row r="93" spans="1:32" s="21" customFormat="1" ht="15.75" x14ac:dyDescent="0.25"><c r="A93" s="22"/><c r="B93" s="197" t="str"><f>Translation!A61</f><v>Heating and cooling</v></c><c r="C93" s="200"><f t="shared" ref="C93:C100" si="38">IF(C$48&gt;0, ($S$128+$V$137)/C$48,0)*C19</f><v>156413.00861778361</v></c><c r="D93" s="200"><f t="shared" si="36"/><v>0</v></c><c r="E93" s="200"><f t="shared" si="37"/><v>0</v></c><c r="F93" s="68"><f t="shared" si="30"/><v>156413.00861778361</v></c><c r="G93" s="200"><f>'CO2 factors'!C$7*G19</f><v>0</v></c><c r="H93" s="200"><f>'CO2 factors'!D$7*H19</f><v>211035.61758049548</v></c><c r="I93" s="200"><f>'CO2 factors'!E$7*I19</f><v>0</v></c><c r="J93" s="200"><f>'CO2 factors'!F$7*J19</f><v>16030.558069099194</v></c><c r="K93" s="200"><f>'CO2 factors'!G$7*K19</f><v>0</v></c><c r="L93" s="200"><f>'CO2 factors'!H$7*L19</f><v>0</v></c><c r="M93" s="68"><f t="shared" si="32"/><v>227066.17564959469</v></c><c r="N93" s="200"><f>'CO2 factors'!J$7*N19</f><v>0</v></c><c r="O93" s="200"><f>'CO2 factors'!K$7*O19</f><v>0</v></c><c r="P93" s="200"><f>'CO2 factors'!L$7*P19</f><v>0</v></c><c r="Q93" s="200"><f>'CO2 factors'!M$7*Q19</f><v>0</v></c><c r="R93" s="200"><f>'CO2 factors'!N$7*R19</f><v>0</v></c><c r="S93" s="200"><f>'CO2 factors'!O$7*S19</f><v>0</v></c><c r="T93" s="68"><f t="shared" si="34"/><v>0</v></c><c r="U93" s="68"><f t="shared" si="35"/><v>383479.1842673783</v></c></row><row r="94" spans="1:32" s="21" customFormat="1" ht="15.75" x14ac:dyDescent="0.25"><c r="A94" s="22"/><c r="B94" s="197" t="str"><f>Translation!A62</f><v>Lighting</v></c><c r="C94" s="200"><f t="shared" si="38"/><v>114752.13315892917</v></c><c r="D94" s="200"><f t="shared" si="36"/><v>0</v></c><c r="E94" s="200"><f t="shared" si="37"/><v>0</v></c><c r="F94" s="68"><f t="shared" si="30"/><v>114752.13315892917</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114752.13315892917</v></c></row><row r="95" spans="1:32" s="21" customFormat="1" ht="15.75" x14ac:dyDescent="0.25"><c r="A95" s="22"/><c r="B95" s="197" t="str"><f>Translation!A63</f><v>Cooking</v></c><c r="C95" s="200"><f t="shared" si="38"/><v>80193.355358543573</v></c><c r="D95" s="200"><f t="shared" si="36"/><v>0</v></c><c r="E95" s="200"><f t="shared" si="37"/><v>0</v></c><c r="F95" s="68"><f t="shared" si="30"/><v>80193.355358543573</v></c><c r="G95" s="200"><f>'CO2 factors'!C$7*G21</f><v>0</v></c><c r="H95" s="200"><f>'CO2 factors'!D$7*H21</f><v>0</v></c><c r="I95" s="200"><f>'CO2 factors'!E$7*I21</f><v>0</v></c><c r="J95" s="200"><f>'CO2 factors'!F$7*J21</f><v>14632.082308799998</v></c><c r="K95" s="200"><f>'CO2 factors'!G$7*K21</f><v>0</v></c><c r="L95" s="200"><f>'CO2 factors'!H$7*L21</f><v>0</v></c><c r="M95" s="68"><f t="shared" si="32"/><v>14632.082308799998</v></c><c r="N95" s="200"><f>'CO2 factors'!J$7*N21</f><v>0</v></c><c r="O95" s="200"><f>'CO2 factors'!K$7*O21</f><v>0</v></c><c r="P95" s="200"><f>'CO2 factors'!L$7*P21</f><v>0</v></c><c r="Q95" s="200"><f>'CO2 factors'!M$7*Q21</f><v>0</v></c><c r="R95" s="200"><f>'CO2 factors'!N$7*R21</f><v>0</v></c><c r="S95" s="200"><f>'CO2 factors'!O$7*S21</f><v>0</v></c><c r="T95" s="68"><f t="shared" si="34"/><v>0</v></c><c r="U95" s="68"><f t="shared" si="35"/><v>94825.437667343576</v></c></row><row r="96" spans="1:32" s="21" customFormat="1" ht="15.75" x14ac:dyDescent="0.25"><c r="A96" s="22"/><c r="B96" s="197" t="str"><f>Translation!A64</f><v>Refrigerator and freezers</v></c><c r="C96" s="200"><f t="shared" si="38"/><v>112552.07769620149</v></c><c r="D96" s="200"><f t="shared" si="36"/><v>0</v></c><c r="E96" s="200"><f t="shared" si="37"/><v>0</v></c><c r="F96" s="68"><f t="shared" si="30"/><v>112552.07769620149</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112552.07769620149</v></c></row><row r="97" spans="1:21" s="21" customFormat="1" ht="15.75" x14ac:dyDescent="0.25"><c r="A97" s="22"/><c r="B97" s="197" t="str"><f>Translation!A65</f><v>Laundry machines and dryers</v></c><c r="C97" s="200"><f t="shared" si="38"/><v>6850.0796350684432</v></c><c r="D97" s="200"><f t="shared" si="36"/><v>0</v></c><c r="E97" s="200"><f t="shared" si="37"/><v>0</v></c><c r="F97" s="68"><f t="shared" si="30"/><v>6850.0796350684432</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6850.0796350684432</v></c></row><row r="98" spans="1:21" s="21" customFormat="1" ht="15.75" x14ac:dyDescent="0.25"><c r="A98" s="22"/><c r="B98" s="197" t="str"><f>Translation!A66</f><v>Dish washing</v></c><c r="C98" s="200"><f t="shared" si="38"/><v>9590.1114890958197</v></c><c r="D98" s="200"><f t="shared" si="36"/><v>0</v></c><c r="E98" s="200"><f t="shared" si="37"/><v>0</v></c><c r="F98" s="68"><f t="shared" si="30"/><v>9590.1114890958197</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9590.1114890958197</v></c></row><row r="99" spans="1:21" s="21" customFormat="1" ht="15.75" x14ac:dyDescent="0.25"><c r="A99" s="22"/><c r="B99" s="197" t="str"><f>Translation!A67</f><v>Tv sets</v></c><c r="C99" s="200"><f t="shared" si="38"/><v>8910.3728176159511</v></c><c r="D99" s="200"><f t="shared" si="36"/><v>0</v></c><c r="E99" s="200"><f t="shared" si="37"/><v>0</v></c><c r="F99" s="68"><f t="shared" si="30"/><v>8910.3728176159511</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8910.3728176159511</v></c></row><row r="100" spans="1:21" s="21" customFormat="1" ht="15.75" x14ac:dyDescent="0.25"><c r="A100" s="22"/><c r="B100" s="197" t="str"><f>Translation!A68</f><v>Other electric appliances</v></c><c r="C100" s="200"><f t="shared" si="38"/><v>80181.903430538223</v></c><c r="D100" s="200"><f t="shared" si="36"/><v>0</v></c><c r="E100" s="200"><f t="shared" si="37"/><v>0</v></c><c r="F100" s="68"><f t="shared" si="30"/><v>80181.903430538223</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80181.903430538223</v></c></row><row r="101" spans="1:21" s="21" customFormat="1" ht="15.75" x14ac:dyDescent="0.25"><c r="A101" s="22"/><c r="B101" s="70" t="str"><f>Translation!A69</f><v>PRIMARY SECTOR</v></c><c r="C101" s="68"><f>SUM(C102:C103)</f><v>157849.0995558681</v></c><c r="D101" s="68"><f>SUM(D102:D103)</f><v>0</v></c><c r="E101" s="68"><f>SUM(E102:E103)</f><v>0</v></c><c r="F101" s="68"><f t="shared" si="30"/><v>157849.0995558681</v></c><c r="G101" s="68"><f t="shared" ref="G101:L101" si="39">SUM(G102:G103)</f><v>0</v></c><c r="H101" s="68"><f t="shared" si="39"/><v>9667.8831000000009</v></c><c r="I101" s="68"><f t="shared" si="39"/><v>0</v></c><c r="J101" s="68"><f t="shared" si="39"/><v>0</v></c><c r="K101" s="68"><f t="shared" si="39"/><v>0</v></c><c r="L101" s="68"><f t="shared" si="39"/><v>0</v></c><c r="M101" s="68"><f t="shared" si="32"/><v>9667.8831000000009</v></c><c r="N101" s="68"><f t="shared" ref="N101:S101" si="40">SUM(N102:N103)</f><v>0</v></c><c r="O101" s="68"><f t="shared" si="40"/><v>0</v></c><c r="P101" s="68"><f t="shared" si="40"/><v>0</v></c><c r="Q101" s="68"><f t="shared" si="40"/><v>0</v></c><c r="R101" s="68"><f t="shared" si="40"/><v>0</v></c><c r="S101" s="68"><f t="shared" si="40"/><v>0</v></c><c r="T101" s="68"><f t="shared" si="34"/><v>0</v></c><c r="U101" s="68"><f t="shared" si="35"/><v>167516.98265586811</v></c></row><row r="102" spans="1:21" s="21" customFormat="1" ht="15.75" x14ac:dyDescent="0.25"><c r="A102" s="22"/><c r="B102" s="198" t="str"><f>Translation!A70</f><v>Agriculture, forestry and fishing</v></c><c r="C102" s="200"><f>IF(C$48&gt;0, ($S$128+$V$137)/C$48,0)*C28</f><v>157849.0995558681</v></c><c r="D102" s="200"><f>IF(D$48&gt;0, ($S$129)/D$48,0)*D28</f><v>0</v></c><c r="E102" s="200"><f>IF(E$48&gt;0, ($S$130)/E$48,0)*E28</f><v>0</v></c><c r="F102" s="68"><f t="shared" si="30"/><v>157849.0995558681</v></c><c r="G102" s="200"><f>'CO2 factors'!C$7*G28</f><v>0</v></c><c r="H102" s="200"><f>'CO2 factors'!D$7*H28</f><v>9667.8831000000009</v></c><c r="I102" s="200"><f>'CO2 factors'!E$7*I28</f><v>0</v></c><c r="J102" s="200"><f>'CO2 factors'!F$7*J28</f><v>0</v></c><c r="K102" s="200"><f>'CO2 factors'!G$7*K28</f><v>0</v></c><c r="L102" s="200"><f>'CO2 factors'!H$7*L28</f><v>0</v></c><c r="M102" s="68"><f t="shared" si="32"/><v>9667.8831000000009</v></c><c r="N102" s="200"><f>'CO2 factors'!J$7*N28</f><v>0</v></c><c r="O102" s="200"><f>'CO2 factors'!K$7*O28</f><v>0</v></c><c r="P102" s="200"><f>'CO2 factors'!L$7*P28</f><v>0</v></c><c r="Q102" s="200"><f>'CO2 factors'!M$7*Q28</f><v>0</v></c><c r="R102" s="200"><f>'CO2 factors'!N$7*R28</f><v>0</v></c><c r="S102" s="200"><f>'CO2 factors'!O$7*S28</f><v>0</v></c><c r="T102" s="68"><f t="shared" si="34"/><v>0</v></c><c r="U102" s="68"><f t="shared" si="35"/><v>167516.98265586811</v></c></row><row r="103" spans="1:21" s="21" customFormat="1" ht="15.75" x14ac:dyDescent="0.2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 x14ac:dyDescent="0.25"><c r="A104" s="22"/><c r="B104" s="65" t="str"><f>Translation!A72</f><v>SECONDARY SECTOR</v></c><c r="C104" s="68"><f>SUM(C105:C107)</f><v>233380.02943814683</v></c><c r="D104" s="68"><f>SUM(D105:D107)</f><v>0</v></c><c r="E104" s="68"><f>SUM(E105:E107)</f><v>0</v></c><c r="F104" s="68"><f t="shared" si="30"/><v>233380.02943814683</v></c><c r="G104" s="68"><f t="shared" ref="G104:L104" si="41">SUM(G105:G107)</f><v>38900.97</v></c><c r="H104" s="68"><f t="shared" si="41"/><v>38910.711000000003</v></c><c r="I104" s="68"><f t="shared" si="41"/><v>0</v></c><c r="J104" s="68"><f t="shared" si="41"/><v>3530.16</v></c><c r="K104" s="68"><f t="shared" si="41"/><v>0</v></c><c r="L104" s="68"><f t="shared" si="41"/><v>16461</v></c><c r="M104" s="68"><f t="shared" si="32"/><v>97802.841000000015</v></c><c r="N104" s="68"><f t="shared" ref="N104:S104" si="42">SUM(N105:N107)</f><v>0</v></c><c r="O104" s="68"><f t="shared" si="42"/><v>0</v></c><c r="P104" s="68"><f t="shared" si="42"/><v>0</v></c><c r="Q104" s="68"><f t="shared" si="42"/><v>0</v></c><c r="R104" s="68"><f t="shared" si="42"/><v>0</v></c><c r="S104" s="68"><f t="shared" si="42"/><v>0</v></c><c r="T104" s="68"><f t="shared" si="34"/><v>0</v></c><c r="U104" s="68"><f t="shared" si="35"/><v>331182.87043814687</v></c></row><row r="105" spans="1:21" s="21" customFormat="1" ht="15.75" x14ac:dyDescent="0.25"><c r="A105" s="22"/><c r="B105" s="198" t="str"><f>Translation!A73</f><v>Manufacturing</v></c><c r="C105" s="200"><f>IF(C$48&gt;0, ($S$128+$V$137)/C$48,0)*C31</f><v>146510.85764169777</v></c><c r="D105" s="200"><f>IF(D$48&gt;0, ($S$129)/D$48,0)*D31</f><v>0</v></c><c r="E105" s="200"><f>IF(E$48&gt;0, ($S$130)/E$48,0)*E31</f><v>0</v></c><c r="F105" s="68"><f t="shared" si="30"/><v>146510.85764169777</v></c><c r="G105" s="200"><f>'CO2 factors'!C$7*G31</f><v>29175.727500000005</v></c><c r="H105" s="200"><f>'CO2 factors'!D$7*H31</f><v>29183.03325</v></c><c r="I105" s="200"><f>'CO2 factors'!E$7*I31</f><v>0</v></c><c r="J105" s="200"><f>'CO2 factors'!F$7*J31</f><v>3530.16</v></c><c r="K105" s="200"><f>'CO2 factors'!G$7*K31</f><v>0</v></c><c r="L105" s="200"><f>'CO2 factors'!H$7*L31</f><v>16461</v></c><c r="M105" s="68"><f t="shared" si="32"/><v>78349.920750000005</v></c><c r="N105" s="200"><f>'CO2 factors'!J$7*N31</f><v>0</v></c><c r="O105" s="200"><f>'CO2 factors'!K$7*O31</f><v>0</v></c><c r="P105" s="200"><f>'CO2 factors'!L$7*P31</f><v>0</v></c><c r="Q105" s="200"><f>'CO2 factors'!M$7*Q31</f><v>0</v></c><c r="R105" s="200"><f>'CO2 factors'!N$7*R31</f><v>0</v></c><c r="S105" s="200"><f>'CO2 factors'!O$7*S31</f><v>0</v></c><c r="T105" s="68"><f t="shared" si="34"/><v>0</v></c><c r="U105" s="68"><f t="shared" si="35"/><v>224860.77839169779</v></c></row><row r="106" spans="1:21" s="21" customFormat="1" ht="30" x14ac:dyDescent="0.25"><c r="A106" s="22"/><c r="B106" s="198" t="str"><f>Translation!A74</f><v>Water supply, sewerage, waste management and remediation activities</v></c><c r="C106" s="200"><f>IF(C$48&gt;0, ($S$128+$V$137)/C$48,0)*C32</f><v>38032.219249216447</v></c><c r="D106" s="200"><f>IF(D$48&gt;0, ($S$129)/D$48,0)*D32</f><v>0</v></c><c r="E106" s="200"><f>IF(E$48&gt;0, ($S$130)/E$48,0)*E32</f><v>0</v></c><c r="F106" s="68"><f t="shared" si="30"/><v>38032.219249216447</v></c><c r="G106" s="200"><f>'CO2 factors'!C$7*G32</f><v>0</v></c><c r="H106" s="200"><f>'CO2 factors'!D$7*H32</f><v>0</v></c><c r="I106" s="200"><f>'CO2 factors'!E$7*I32</f><v>0</v></c><c r="J106" s="200"><f>'CO2 factors'!F$7*J32</f><v>0</v></c><c r="K106" s="200"><f>'CO2 factors'!G$7*K32</f><v>0</v></c><c r="L106" s="200"><f>'CO2 factors'!H$7*L32</f><v>0</v></c><c r="M106" s="68"><f t="shared" si="32"/><v>0</v></c><c r="N106" s="200"><f>'CO2 factors'!J$7*N32</f><v>0</v></c><c r="O106" s="200"><f>'CO2 factors'!K$7*O32</f><v>0</v></c><c r="P106" s="200"><f>'CO2 factors'!L$7*P32</f><v>0</v></c><c r="Q106" s="200"><f>'CO2 factors'!M$7*Q32</f><v>0</v></c><c r="R106" s="200"><f>'CO2 factors'!N$7*R32</f><v>0</v></c><c r="S106" s="200"><f>'CO2 factors'!O$7*S32</f><v>0</v></c><c r="T106" s="68"><f t="shared" si="34"/><v>0</v></c><c r="U106" s="68"><f t="shared" si="35"/><v>38032.219249216447</v></c></row><row r="107" spans="1:21" s="21" customFormat="1" ht="15.75" x14ac:dyDescent="0.25"><c r="A107" s="22"/><c r="B107" s="198" t="str"><f>Translation!A75</f><v>Construction</v></c><c r="C107" s="200"><f>IF(C$48&gt;0, ($S$128+$V$137)/C$48,0)*C33</f><v>48836.952547232591</v></c><c r="D107" s="200"><f>IF(D$48&gt;0, ($S$129)/D$48,0)*D33</f><v>0</v></c><c r="E107" s="200"><f>IF(E$48&gt;0, ($S$130)/E$48,0)*E33</f><v>0</v></c><c r="F107" s="68"><f t="shared" si="30"/><v>48836.952547232591</v></c><c r="G107" s="79"><f>'CO2 factors'!C$7*G33</f><v>9725.2425000000003</v></c><c r="H107" s="79"><f>'CO2 factors'!D$7*H33</f><v>9727.6777500000007</v></c><c r="I107" s="79"><f>'CO2 factors'!E$7*I33</f><v>0</v></c><c r="J107" s="79"><f>'CO2 factors'!F$7*J33</f><v>0</v></c><c r="K107" s="79"><f>'CO2 factors'!G$7*K33</f><v>0</v></c><c r="L107" s="79"><f>'CO2 factors'!H$7*L33</f><v>0</v></c><c r="M107" s="68"><f t="shared" si="32"/><v>19452.920250000003</v></c><c r="N107" s="79"><f>'CO2 factors'!J$7*N33</f><v>0</v></c><c r="O107" s="79"><f>'CO2 factors'!K$7*O33</f><v>0</v></c><c r="P107" s="79"><f>'CO2 factors'!L$7*P33</f><v>0</v></c><c r="Q107" s="79"><f>'CO2 factors'!M$7*Q33</f><v>0</v></c><c r="R107" s="79"><f>'CO2 factors'!N$7*R33</f><v>0</v></c><c r="S107" s="79"><f>'CO2 factors'!O$7*S33</f><v>0</v></c><c r="T107" s="68"><f t="shared" si="34"/><v>0</v></c><c r="U107" s="68"><f t="shared" si="35"/><v>68289.872797232587</v></c></row><row r="108" spans="1:21" s="21" customFormat="1" ht="15.75" x14ac:dyDescent="0.25"><c r="A108" s="22"/><c r="B108" s="65" t="str"><f>Translation!A76</f><v>TERTIARY SECTOR</v></c><c r="C108" s="68"><f>SUM(C109:C116)</f><v>998463.62019575783</v></c><c r="D108" s="68"><f>SUM(D109:D116)</f><v>0</v></c><c r="E108" s="68"><f>SUM(E109:E116)</f><v>0</v></c><c r="F108" s="68"><f t="shared" si="30"/><v>998463.62019575783</v></c><c r="G108" s="68"><f t="shared" ref="G108:L108" si="43">SUM(G109:G116)</f><v>0</v></c><c r="H108" s="68"><f t="shared" si="43"/><v>59891.725646904131</v></c><c r="I108" s="68"><f t="shared" si="43"/><v>0</v></c><c r="J108" s="68"><f t="shared" si="43"/><v>5638.1783208000006</v></c><c r="K108" s="68"><f t="shared" si="43"/><v>0</v></c><c r="L108" s="68"><f t="shared" si="43"/><v>0</v></c><c r="M108" s="68"><f t="shared" si="32"/><v>65529.903967704129</v></c><c r="N108" s="68"><f t="shared" ref="N108:S108" si="44">SUM(N109:N116)</f><v>0</v></c><c r="O108" s="68"><f t="shared" si="44"/><v>0</v></c><c r="P108" s="68"><f t="shared" si="44"/><v>0</v></c><c r="Q108" s="68"><f t="shared" si="44"/><v>0</v></c><c r="R108" s="68"><f t="shared" si="44"/><v>0</v></c><c r="S108" s="68"><f t="shared" si="44"/><v>0</v></c><c r="T108" s="68"><f t="shared" si="34"/><v>0</v></c><c r="U108" s="68"><f t="shared" si="35"/><v>1063993.524163462</v></c></row><row r="109" spans="1:21" s="21" customFormat="1" ht="30" x14ac:dyDescent="0.25"><c r="A109" s="22"/><c r="B109" s="198" t="str"><f>Translation!A77</f><v xml:space="preserve">Wholesale and retail trade; repair of motor vehicles and motorcycles </v></c><c r="C109" s="200"><f t="shared" ref="C109:C116" si="45">IF(C$48&gt;0, ($S$128+$V$137)/C$48,0)*C35</f><v>282931.75913667597</v></c><c r="D109" s="200"><f t="shared" ref="D109:D116" si="46">IF(D$48&gt;0, ($S$129)/D$48,0)*D35</f><v>0</v></c><c r="E109" s="200"><f t="shared" ref="E109:E116" si="47">IF(E$48&gt;0, ($S$130)/E$48,0)*E35</f><v>0</v></c><c r="F109" s="68"><f t="shared" si="30"/><v>282931.75913667597</v></c><c r="G109" s="200"><f>'CO2 factors'!C$7*G35</f><v>0</v></c><c r="H109" s="200"><f>'CO2 factors'!D$7*H35</f><v>11453.41872196105</v></c><c r="I109" s="200"><f>'CO2 factors'!E$7*I35</f><v>0</v></c><c r="J109" s="200"><f>'CO2 factors'!F$7*J35</f><v>0</v></c><c r="K109" s="200"><f>'CO2 factors'!G$7*K35</f><v>0</v></c><c r="L109" s="200"><f>'CO2 factors'!H$7*L35</f><v>0</v></c><c r="M109" s="68"><f t="shared" si="32"/><v>11453.41872196105</v></c><c r="N109" s="200"><f>'CO2 factors'!J$7*N35</f><v>0</v></c><c r="O109" s="200"><f>'CO2 factors'!K$7*O35</f><v>0</v></c><c r="P109" s="200"><f>'CO2 factors'!L$7*P35</f><v>0</v></c><c r="Q109" s="200"><f>'CO2 factors'!M$7*Q35</f><v>0</v></c><c r="R109" s="200"><f>'CO2 factors'!N$7*R35</f><v>0</v></c><c r="S109" s="200"><f>'CO2 factors'!O$7*S35</f><v>0</v></c><c r="T109" s="68"><f t="shared" si="34"/><v>0</v></c><c r="U109" s="68"><f t="shared" si="35"/><v>294385.17785863701</v></c></row><row r="110" spans="1:21" s="21" customFormat="1" ht="15.75" x14ac:dyDescent="0.25"><c r="A110" s="22"/><c r="B110" s="198" t="str"><f>Translation!A78</f><v>Accommodation and food service activities</v></c><c r="C110" s="200"><f t="shared" si="45"/><v>361510.93221413431</v></c><c r="D110" s="200"><f t="shared" si="46"/><v>0</v></c><c r="E110" s="200"><f t="shared" si="47"/><v>0</v></c><c r="F110" s="68"><f t="shared" si="30"/><v>361510.93221413431</v></c><c r="G110" s="200"><f>'CO2 factors'!C$7*G36</f><v>0</v></c><c r="H110" s="200"><f>'CO2 factors'!D$7*H36</f><v>23757.096515361471</v></c><c r="I110" s="200"><f>'CO2 factors'!E$7*I36</f><v>0</v></c><c r="J110" s="200"><f>'CO2 factors'!F$7*J36</f><v>3935.8583208000009</v></c><c r="K110" s="200"><f>'CO2 factors'!G$7*K36</f><v>0</v></c><c r="L110" s="200"><f>'CO2 factors'!H$7*L36</f><v>0</v></c><c r="M110" s="68"><f t="shared" si="32"/><v>27692.954836161472</v></c><c r="N110" s="200"><f>'CO2 factors'!J$7*N36</f><v>0</v></c><c r="O110" s="200"><f>'CO2 factors'!K$7*O36</f><v>0</v></c><c r="P110" s="200"><f>'CO2 factors'!L$7*P36</f><v>0</v></c><c r="Q110" s="200"><f>'CO2 factors'!M$7*Q36</f><v>0</v></c><c r="R110" s="200"><f>'CO2 factors'!N$7*R36</f><v>0</v></c><c r="S110" s="200"><f>'CO2 factors'!O$7*S36</f><v>0</v></c><c r="T110" s="68"><f t="shared" si="34"/><v>0</v></c><c r="U110" s="68"><f t="shared" si="35"/><v>389203.88705029577</v></c></row><row r="111" spans="1:21" s="21" customFormat="1" ht="15.75" x14ac:dyDescent="0.25"><c r="A111" s="22"/><c r="B111" s="198" t="str"><f>Translation!A79</f><v>General public administration and social security</v></c><c r="C111" s="200"><f t="shared" si="45"/><v>96718.980772856041</v></c><c r="D111" s="200"><f t="shared" si="46"/><v>0</v></c><c r="E111" s="200"><f t="shared" si="47"/><v>0</v></c><c r="F111" s="68"><f t="shared" si="30"/><v>96718.980772856041</v></c><c r="G111" s="200"><f>'CO2 factors'!C$7*G37</f><v>0</v></c><c r="H111" s="200"><f>'CO2 factors'!D$7*H37</f><v>7648.0642378609318</v></c><c r="I111" s="200"><f>'CO2 factors'!E$7*I37</f><v>0</v></c><c r="J111" s="200"><f>'CO2 factors'!F$7*J37</f><v>0</v></c><c r="K111" s="200"><f>'CO2 factors'!G$7*K37</f><v>0</v></c><c r="L111" s="200"><f>'CO2 factors'!H$7*L37</f><v>0</v></c><c r="M111" s="68"><f t="shared" si="32"/><v>7648.0642378609318</v></c><c r="N111" s="200"><f>'CO2 factors'!J$7*N37</f><v>0</v></c><c r="O111" s="200"><f>'CO2 factors'!K$7*O37</f><v>0</v></c><c r="P111" s="200"><f>'CO2 factors'!L$7*P37</f><v>0</v></c><c r="Q111" s="200"><f>'CO2 factors'!M$7*Q37</f><v>0</v></c><c r="R111" s="200"><f>'CO2 factors'!N$7*R37</f><v>0</v></c><c r="S111" s="200"><f>'CO2 factors'!O$7*S37</f><v>0</v></c><c r="T111" s="68"><f t="shared" si="34"/><v>0</v></c><c r="U111" s="68"><f t="shared" si="35"/><v>104367.04501071697</v></c></row><row r="112" spans="1:21" s="21" customFormat="1" ht="15.75" x14ac:dyDescent="0.25"><c r="A112" s="22"/><c r="B112" s="198" t="str"><f>Translation!A80</f><v>Defense, justice, police and fire departments</v></c><c r="C112" s="200"><f t="shared" si="45"/><v>0</v></c><c r="D112" s="200"><f t="shared" si="46"/><v>0</v></c><c r="E112" s="200"><f t="shared" si="47"/><v>0</v></c><c r="F112" s="68"><f t="shared" si="30"/><v>0</v></c><c r="G112" s="200"><f>'CO2 factors'!C$7*G38</f><v>0</v></c><c r="H112" s="200"><f>'CO2 factors'!D$7*H38</f><v>0</v></c><c r="I112" s="200"><f>'CO2 factors'!E$7*I38</f><v>0</v></c><c r="J112" s="200"><f>'CO2 factors'!F$7*J38</f><v>0</v></c><c r="K112" s="200"><f>'CO2 factors'!G$7*K38</f><v>0</v></c><c r="L112" s="200"><f>'CO2 factors'!H$7*L38</f><v>0</v></c><c r="M112" s="68"><f t="shared" si="32"/><v>0</v></c><c r="N112" s="200"><f>'CO2 factors'!J$7*N38</f><v>0</v></c><c r="O112" s="200"><f>'CO2 factors'!K$7*O38</f><v>0</v></c><c r="P112" s="200"><f>'CO2 factors'!L$7*P38</f><v>0</v></c><c r="Q112" s="200"><f>'CO2 factors'!M$7*Q38</f><v>0</v></c><c r="R112" s="200"><f>'CO2 factors'!N$7*R38</f><v>0</v></c><c r="S112" s="200"><f>'CO2 factors'!O$7*S38</f><v>0</v></c><c r="T112" s="68"><f t="shared" si="34"/><v>0</v></c><c r="U112" s="68"><f t="shared" si="35"/><v>0</v></c></row><row r="113" spans="1:31" s="21" customFormat="1" ht="15.75" x14ac:dyDescent="0.25"><c r="A113" s="22"/><c r="B113" s="198" t="str"><f>Translation!A81</f><v>Education</v></c><c r="C113" s="200"><f t="shared" si="45"/><v>17899.516165527024</v></c><c r="D113" s="200"><f t="shared" si="46"/><v>0</v></c><c r="E113" s="200"><f t="shared" si="47"/><v>0</v></c><c r="F113" s="68"><f t="shared" si="30"/><v>17899.516165527024</v></c><c r="G113" s="200"><f>'CO2 factors'!C$7*G39</f><v>0</v></c><c r="H113" s="200"><f>'CO2 factors'!D$7*H39</f><v>6156.9892412202444</v></c><c r="I113" s="200"><f>'CO2 factors'!E$7*I39</f><v>0</v></c><c r="J113" s="200"><f>'CO2 factors'!F$7*J39</f><v>1263.5999999999999</v></c><c r="K113" s="200"><f>'CO2 factors'!G$7*K39</f><v>0</v></c><c r="L113" s="200"><f>'CO2 factors'!H$7*L39</f><v>0</v></c><c r="M113" s="68"><f t="shared" si="32"/><v>7420.5892412202447</v></c><c r="N113" s="200"><f>'CO2 factors'!J$7*N39</f><v>0</v></c><c r="O113" s="200"><f>'CO2 factors'!K$7*O39</f><v>0</v></c><c r="P113" s="200"><f>'CO2 factors'!L$7*P39</f><v>0</v></c><c r="Q113" s="200"><f>'CO2 factors'!M$7*Q39</f><v>0</v></c><c r="R113" s="200"><f>'CO2 factors'!N$7*R39</f><v>0</v></c><c r="S113" s="200"><f>'CO2 factors'!O$7*S39</f><v>0</v></c><c r="T113" s="68"><f t="shared" si="34"/><v>0</v></c><c r="U113" s="68"><f t="shared" si="35"/><v>25320.105406747269</v></c></row><row r="114" spans="1:31" s="21" customFormat="1" ht="15.75" x14ac:dyDescent="0.25"><c r="A114" s="22"/><c r="B114" s="198" t="str"><f>Translation!A82</f><v>Human health and social work activities</v></c><c r="C114" s="200"><f t="shared" si="45"/><v>14054.625723578785</v></c><c r="D114" s="200"><f t="shared" si="46"/><v>0</v></c><c r="E114" s="200"><f t="shared" si="47"/><v>0</v></c><c r="F114" s="68"><f t="shared" si="30"/><v>14054.625723578785</v></c><c r="G114" s="200"><f>'CO2 factors'!C$7*G40</f><v>0</v></c><c r="H114" s="200"><f>'CO2 factors'!D$7*H40</f><v>3170.9701316439955</v></c><c r="I114" s="200"><f>'CO2 factors'!E$7*I40</f><v>0</v></c><c r="J114" s="200"><f>'CO2 factors'!F$7*J40</f><v>438.71999999999997</v></c><c r="K114" s="200"><f>'CO2 factors'!G$7*K40</f><v>0</v></c><c r="L114" s="200"><f>'CO2 factors'!H$7*L40</f><v>0</v></c><c r="M114" s="68"><f t="shared" si="32"/><v>3609.6901316439953</v></c><c r="N114" s="200"><f>'CO2 factors'!J$7*N40</f><v>0</v></c><c r="O114" s="200"><f>'CO2 factors'!K$7*O40</f><v>0</v></c><c r="P114" s="200"><f>'CO2 factors'!L$7*P40</f><v>0</v></c><c r="Q114" s="200"><f>'CO2 factors'!M$7*Q40</f><v>0</v></c><c r="R114" s="200"><f>'CO2 factors'!N$7*R40</f><v>0</v></c><c r="S114" s="200"><f>'CO2 factors'!O$7*S40</f><v>0</v></c><c r="T114" s="68"><f t="shared" si="34"/><v>0</v></c><c r="U114" s="68"><f t="shared" si="35"/><v>17664.31585522278</v></c></row><row r="115" spans="1:31" s="21" customFormat="1" ht="15.75" x14ac:dyDescent="0.25"><c r="A115" s="22"/><c r="B115" s="198" t="str"><f>Translation!A83</f><v>Other services</v></c><c r="C115" s="200"><f t="shared" si="45"/><v>190339.85471054862</v></c><c r="D115" s="200"><f t="shared" si="46"/><v>0</v></c><c r="E115" s="200"><f t="shared" si="47"/><v>0</v></c><c r="F115" s="68"><f t="shared" si="30"/><v>190339.85471054862</v></c><c r="G115" s="200"><f>'CO2 factors'!C$7*G41</f><v>0</v></c><c r="H115" s="200"><f>'CO2 factors'!D$7*H41</f><v>7705.1867988564345</v></c><c r="I115" s="200"><f>'CO2 factors'!E$7*I41</f><v>0</v></c><c r="J115" s="200"><f>'CO2 factors'!F$7*J41</f><v>0</v></c><c r="K115" s="200"><f>'CO2 factors'!G$7*K41</f><v>0</v></c><c r="L115" s="200"><f>'CO2 factors'!H$7*L41</f><v>0</v></c><c r="M115" s="68"><f t="shared" si="32"/><v>7705.1867988564345</v></c><c r="N115" s="200"><f>'CO2 factors'!J$7*N41</f><v>0</v></c><c r="O115" s="200"><f>'CO2 factors'!K$7*O41</f><v>0</v></c><c r="P115" s="200"><f>'CO2 factors'!L$7*P41</f><v>0</v></c><c r="Q115" s="200"><f>'CO2 factors'!M$7*Q41</f><v>0</v></c><c r="R115" s="200"><f>'CO2 factors'!N$7*R41</f><v>0</v></c><c r="S115" s="200"><f>'CO2 factors'!O$7*S41</f><v>0</v></c><c r="T115" s="68"><f t="shared" si="34"/><v>0</v></c><c r="U115" s="68"><f t="shared" si="35"/><v>198045.04150940507</v></c></row><row r="116" spans="1:31" s="21" customFormat="1" ht="15.75" x14ac:dyDescent="0.25"><c r="A116" s="22"/><c r="B116" s="198" t="str"><f>Translation!A84</f><v>Public lighting</v></c><c r="C116" s="200"><f t="shared" si="45"/><v>35007.951472437089</v></c><c r="D116" s="200"><f t="shared" si="46"/><v>0</v></c><c r="E116" s="200"><f t="shared" si="47"/><v>0</v></c><c r="F116" s="68"><f t="shared" si="30"/><v>35007.951472437089</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35007.951472437089</v></c></row><row r="117" spans="1:31" s="21" customFormat="1" ht="15.75" x14ac:dyDescent="0.25"><c r="A117" s="22"/><c r="B117" s="65" t="str"><f>Translation!A85</f><v>TRANSPORTS</v></c><c r="C117" s="68"><f>SUM(C118:C121)</f><v>0</v></c><c r="D117" s="68"><f>SUM(D118:D121)</f><v>0</v></c><c r="E117" s="68"><f>SUM(E118:E121)</f><v>0</v></c><c r="F117" s="68"><f t="shared" si="30"/><v>0</v></c><c r="G117" s="68"><f t="shared" ref="G117:L117" si="48">SUM(G118:G121)</f><v>0</v></c><c r="H117" s="68"><f t="shared" si="48"/><v>634968.15336018463</v></c><c r="I117" s="68"><f t="shared" si="48"/><v>811073.15695887746</v></c><c r="J117" s="68"><f t="shared" si="48"/><v>0</v></c><c r="K117" s="68"><f t="shared" si="48"/><v>0</v></c><c r="L117" s="68"><f t="shared" si="48"/><v>0</v></c><c r="M117" s="68"><f t="shared" si="32"/><v>1446041.3103190621</v></c><c r="N117" s="68"><f t="shared" ref="N117:S117" si="49">SUM(N118:N121)</f><v>0</v></c><c r="O117" s="68"><f t="shared" si="49"/><v>0</v></c><c r="P117" s="68"><f t="shared" si="49"/><v>0</v></c><c r="Q117" s="68"><f t="shared" si="49"/><v>0</v></c><c r="R117" s="68"><f t="shared" si="49"/><v>0</v></c><c r="S117" s="68"><f t="shared" si="49"/><v>0</v></c><c r="T117" s="68"><f t="shared" si="34"/><v>0</v></c><c r="U117" s="68"><f t="shared" si="35"/><v>1446041.3103190621</v></c></row><row r="118" spans="1:31" s="21" customFormat="1" ht="15.75" x14ac:dyDescent="0.25"><c r="A118" s="22"/><c r="B118" s="198" t="str"><f>Translation!A86</f><v>Urban and suburban passenger road land transport</v></c><c r="C118" s="200"><f>IF(C$48&gt;0, ($S$128+$V$137)/C$48,0)*C44</f><v>0</v></c><c r="D118" s="200"><f>IF(D$48&gt;0, ($S$129)/D$48,0)*D44</f><v>0</v></c><c r="E118" s="200"><f>IF(E$48&gt;0, ($S$130)/E$48,0)*E44</f><v>0</v></c><c r="F118" s="68"><f t="shared" si="30"/><v>0</v></c><c r="G118" s="200"><f>'CO2 factors'!C$7*G44</f><v>0</v></c><c r="H118" s="200"><f>'CO2 factors'!D$7*H44</f><v>13225.890924000001</v></c><c r="I118" s="200"><f>'CO2 factors'!E$7*I44</f><v>2844.0643049999999</v></c><c r="J118" s="200"><f>'CO2 factors'!F$7*J44</f><v>0</v></c><c r="K118" s="200"><f>'CO2 factors'!G$7*K44</f><v>0</v></c><c r="L118" s="200"><f>'CO2 factors'!H$7*L44</f><v>0</v></c><c r="M118" s="68"><f t="shared" si="32"/><v>16069.955229000001</v></c><c r="N118" s="200"><f>'CO2 factors'!J$7*N44</f><v>0</v></c><c r="O118" s="200"><f>'CO2 factors'!K$7*O44</f><v>0</v></c><c r="P118" s="200"><f>'CO2 factors'!L$7*P44</f><v>0</v></c><c r="Q118" s="200"><f>'CO2 factors'!M$7*Q44</f><v>0</v></c><c r="R118" s="200"><f>'CO2 factors'!N$7*R44</f><v>0</v></c><c r="S118" s="200"><f>'CO2 factors'!O$7*S44</f><v>0</v></c><c r="T118" s="68"><f t="shared" si="34"/><v>0</v></c><c r="U118" s="68"><f t="shared" si="35"/><v>16069.955229000001</v></c></row><row r="119" spans="1:31" s="21" customFormat="1" ht="30" x14ac:dyDescent="0.25"><c r="A119" s="22"/><c r="B119" s="198" t="str"><f>Translation!A87</f><v>Other passenger road transport services (taxi, tourism, school buses, etc.)</v></c><c r="C119" s="200"><f>IF(C$48&gt;0, ($S$128+$V$137)/C$48,0)*C45</f><v>0</v></c><c r="D119" s="200"><f>IF(D$48&gt;0, ($S$129)/D$48,0)*D45</f><v>0</v></c><c r="E119" s="200"><f>IF(E$48&gt;0, ($S$130)/E$48,0)*E45</f><v>0</v></c><c r="F119" s="68"><f t="shared" si="30"/><v>0</v></c><c r="G119" s="200"><f>'CO2 factors'!C$7*G45</f><v>0</v></c><c r="H119" s="200"><f>'CO2 factors'!D$7*H45</f><v>465377.9062176001</v></c><c r="I119" s="200"><f>'CO2 factors'!E$7*I45</f><v>100073.76433200001</v></c><c r="J119" s="200"><f>'CO2 factors'!F$7*J45</f><v>0</v></c><c r="K119" s="200"><f>'CO2 factors'!G$7*K45</f><v>0</v></c><c r="L119" s="200"><f>'CO2 factors'!H$7*L45</f><v>0</v></c><c r="M119" s="68"><f t="shared" si="32"/><v>565451.67054960015</v></c><c r="N119" s="200"><f>'CO2 factors'!J$7*N45</f><v>0</v></c><c r="O119" s="200"><f>'CO2 factors'!K$7*O45</f><v>0</v></c><c r="P119" s="200"><f>'CO2 factors'!L$7*P45</f><v>0</v></c><c r="Q119" s="200"><f>'CO2 factors'!M$7*Q45</f><v>0</v></c><c r="R119" s="200"><f>'CO2 factors'!N$7*R45</f><v>0</v></c><c r="S119" s="200"><f>'CO2 factors'!O$7*S45</f><v>0</v></c><c r="T119" s="68"><f t="shared" si="34"/><v>0</v></c><c r="U119" s="68"><f t="shared" si="35"/><v>565451.67054960015</v></c></row><row r="120" spans="1:31" s="21" customFormat="1" ht="15.75" x14ac:dyDescent="0.25"><c r="A120" s="22"/><c r="B120" s="198" t="str"><f>Translation!A88</f><v>Freight transport by road and removal services</v></c><c r="C120" s="200"><f>IF(C$48&gt;0, ($S$128+$V$137)/C$48,0)*C46</f><v>0</v></c><c r="D120" s="200"><f>IF(D$48&gt;0, ($S$129)/D$48,0)*D46</f><v>0</v></c><c r="E120" s="200"><f>IF(E$48&gt;0, ($S$130)/E$48,0)*E46</f><v>0</v></c><c r="F120" s="68"><f t="shared" si="30"/><v>0</v></c><c r="G120" s="200"><f>'CO2 factors'!C$7*G46</f><v>0</v></c><c r="H120" s="200"><f>'CO2 factors'!D$7*H46</f><v>3086.7599404845005</v></c><c r="I120" s="200"><f>'CO2 factors'!E$7*I46</f><v>24209.149374877503</v></c><c r="J120" s="200"><f>'CO2 factors'!F$7*J46</f><v>0</v></c><c r="K120" s="200"><f>'CO2 factors'!G$7*K46</f><v>0</v></c><c r="L120" s="200"><f>'CO2 factors'!H$7*L46</f><v>0</v></c><c r="M120" s="68"><f t="shared" si="32"/><v>27295.909315362005</v></c><c r="N120" s="200"><f>'CO2 factors'!J$7*N46</f><v>0</v></c><c r="O120" s="200"><f>'CO2 factors'!K$7*O46</f><v>0</v></c><c r="P120" s="200"><f>'CO2 factors'!L$7*P46</f><v>0</v></c><c r="Q120" s="200"><f>'CO2 factors'!M$7*Q46</f><v>0</v></c><c r="R120" s="200"><f>'CO2 factors'!N$7*R46</f><v>0</v></c><c r="S120" s="200"><f>'CO2 factors'!O$7*S46</f><v>0</v></c><c r="T120" s="68"><f t="shared" si="34"/><v>0</v></c><c r="U120" s="68"><f t="shared" si="35"/><v>27295.909315362005</v></c></row><row r="121" spans="1:31" s="21" customFormat="1" ht="15.75" x14ac:dyDescent="0.25"><c r="A121" s="22"/><c r="B121" s="197" t="str"><f>Translation!A89</f><v>Private transports</v></c><c r="C121" s="200"><f>IF(C$48&gt;0, ($S$128+$V$137)/C$48,0)*C47</f><v>0</v></c><c r="D121" s="200"><f>IF(D$48&gt;0, ($S$129)/D$48,0)*D47</f><v>0</v></c><c r="E121" s="200"><f>IF(E$48&gt;0, ($S$130)/E$48,0)*E47</f><v>0</v></c><c r="F121" s="68"><f t="shared" si="30"/><v>0</v></c><c r="G121" s="200"><f>'CO2 factors'!C$7*G47</f><v>0</v></c><c r="H121" s="200"><f>'CO2 factors'!D$7*H47</f><v>153277.59627810001</v></c><c r="I121" s="200"><f>'CO2 factors'!E$7*I47</f><v>683946.17894699995</v></c><c r="J121" s="200"><f>'CO2 factors'!F$7*J47</f><v>0</v></c><c r="K121" s="200"><f>'CO2 factors'!G$7*K47</f><v>0</v></c><c r="L121" s="200"><f>'CO2 factors'!H$7*L47</f><v>0</v></c><c r="M121" s="68"><f t="shared" si="32"/><v>837223.77522509999</v></c><c r="N121" s="200"><f>'CO2 factors'!J$7*N47</f><v>0</v></c><c r="O121" s="200"><f>'CO2 factors'!K$7*O47</f><v>0</v></c><c r="P121" s="200"><f>'CO2 factors'!L$7*P47</f><v>0</v></c><c r="Q121" s="200"><f>'CO2 factors'!M$7*Q47</f><v>0</v></c><c r="R121" s="200"><f>'CO2 factors'!N$7*R47</f><v>0</v></c><c r="S121" s="200"><f>'CO2 factors'!O$7*S47</f><v>0</v></c><c r="T121" s="68"><f t="shared" si="34"/><v>0</v></c><c r="U121" s="68"><f t="shared" si="35"/><v>837223.77522509999</v></c></row><row r="122" spans="1:31" s="21" customFormat="1" ht="15.75" x14ac:dyDescent="0.25"><c r="A122" s="22"/><c r="B122" s="77" t="str"><f>Translation!A117</f><v>TOTAL FOR INTERNAL MARKET</v></c><c r="C122" s="69"><f>C91+C101+C104+C108+C117</f><v>2094191.1995342134</v></c><c r="D122" s="69"><f>D91+D101+D104+D108+D117</f><v>0</v></c><c r="E122" s="69"><f>E91+E101+E104+E108+E117</f><v>0</v></c><c r="F122" s="68"><f t="shared" si="30"/><v>2094191.1995342134</v></c><c r="G122" s="69"><f t="shared" ref="G122:L122" si="50">G91+G101+G104+G108+G117</f><v>38900.97</v></c><c r="H122" s="69"><f t="shared" si="50"/><v>991740.6268835048</v></c><c r="I122" s="69"><f t="shared" si="50"/><v>811073.15695887746</v></c><c r="J122" s="69"><f t="shared" si="50"/><v>39830.978698699189</v></c><c r="K122" s="69"><f t="shared" si="50"/><v>0</v></c><c r="L122" s="69"><f t="shared" si="50"/><v>16461</v></c><c r="M122" s="68"><f t="shared" si="32"/><v>1898006.7325410815</v></c><c r="N122" s="69"><f t="shared" ref="N122:S122" si="51">N91+N101+N104+N108+N117</f><v>0</v></c><c r="O122" s="69"><f t="shared" si="51"/><v>0</v></c><c r="P122" s="69"><f t="shared" si="51"/><v>0</v></c><c r="Q122" s="69"><f t="shared" si="51"/><v>0</v></c><c r="R122" s="69"><f t="shared" si="51"/><v>0</v></c><c r="S122" s="69"><f t="shared" si="51"/><v>0</v></c><c r="T122" s="68"><f t="shared" si="34"/><v>0</v></c><c r="U122" s="68"><f t="shared" si="35"/><v>3992197.9320752947</v></c></row><row r="123" spans="1:31" s="55" customFormat="1" ht="15" x14ac:dyDescent="0.25"><c r="B123" s="67"/><c r="C123" s="66"/><c r="D123" s="66"/><c r="E123" s="66"/><c r="F123" s="66"/><c r="G123" s="66"/><c r="H123" s="66"/><c r="I123" s="66"/><c r="J123" s="66"/><c r="K123" s="66"/><c r="L123" s="66"/><c r="M123" s="66"/><c r="N123" s="66"/><c r="O123" s="66"/><c r="P123" s="66"/><c r="Q123" s="66"/><c r="R123" s="66"/><c r="S123" s="66"/><c r="T123" s="66"/><c r="U123" s="66"/><c r="V123" s="66"/><c r="W123" s="66"/></row><row r="124" spans="1:31" s="90" customFormat="1" ht="31.5" x14ac:dyDescent="0.5"><c r="B124" s="100" t="str"><f>Translation!A147</f><v>CO2 EMISSIONS FROM PRODUCTION</v></c><c r="C124" s="101"/><c r="D124" s="101"/><c r="E124" s="101"/><c r="F124" s="101"/><c r="G124" s="101"/><c r="H124" s="101"/><c r="I124" s="101"/><c r="J124" s="101"/><c r="K124" s="101"/><c r="L124" s="101"/><c r="M124" s="101"/><c r="N124" s="101"/><c r="O124" s="101"/><c r="P124" s="101"/><c r="Q124" s="101"/><c r="R124" s="101"/><c r="S124" s="102" t="str"><f>Translation!$A$17</f><v>[t CO2]</v></c><c r="T124" s="103"/><c r="U124" s="104"/><c r="V124" s="104"/><c r="W124" s="102" t="str"><f>Translation!$A$19</f><v>[t CO2/MWh]</v></c><c r="X124" s="96"/><c r="Y124" s="96"/><c r="Z124" s="96"/><c r="AA124" s="96"/><c r="AB124" s="96"/><c r="AC124" s="96"/><c r="AD124" s="96"/><c r="AE124" s="96"/></row><row r="125" spans="1:31" s="55" customFormat="1" ht="30" customHeight="1" x14ac:dyDescent="0.25"><c r="B125" s="276" t="str"><f>Translation!A120</f><v>PRODUCTION SECTOR</v></c><c r="C125" s="271" t="str"><f>Translation!A142</f><v>PRIMARY ENERGY SOURCE</v></c><c r="D125" s="272"/><c r="E125" s="272"/><c r="F125" s="272"/><c r="G125" s="272"/><c r="H125" s="272"/><c r="I125" s="272"/><c r="J125" s="272"/><c r="K125" s="272"/><c r="L125" s="272"/><c r="M125" s="272"/><c r="N125" s="272"/><c r="O125" s="272"/><c r="P125" s="272"/><c r="Q125" s="272"/><c r="R125" s="272"/><c r="S125" s="273"/><c r="T125" s="64"/><c r="U125" s="306" t="str"><f>Translation!A122</f><v>Energy product</v></c><c r="V125" s="307"/><c r="W125" s="274" t="str"><f>Translation!A149</f><v>CO2 EMISSION FACTORS</v></c><c r="X125" s="61"/><c r="Y125" s="61"/><c r="Z125" s="61"/><c r="AA125" s="61"/><c r="AB125" s="61"/><c r="AC125" s="61"/><c r="AD125" s="61"/><c r="AE125" s="61"/></row><row r="126" spans="1:31" s="55" customFormat="1" ht="15" customHeight="1" x14ac:dyDescent="0.25"><c r="B126" s="277"/><c r="C126" s="271" t="str"><f>Translation!A98</f><v>Fossil fuels</v></c><c r="D126" s="272"/><c r="E126" s="272"/><c r="F126" s="272"/><c r="G126" s="272"/><c r="H126" s="272"/><c r="I126" s="273"/><c r="J126" s="271" t="str"><f>Translation!A107</f><v>Renewable energy sources</v></c><c r="K126" s="272"/><c r="L126" s="272"/><c r="M126" s="272"/><c r="N126" s="272"/><c r="O126" s="272"/><c r="P126" s="272"/><c r="Q126" s="272"/><c r="R126" s="273"/><c r="S126" s="313" t="str"><f>Translation!A118</f><v>TOTAL</v></c><c r="T126" s="64"/><c r="U126" s="308"/><c r="V126" s="309"/><c r="W126" s="312"/><c r="X126" s="61"/><c r="Y126" s="61"/><c r="Z126" s="61"/><c r="AA126" s="61"/><c r="AB126" s="61"/><c r="AC126" s="61"/><c r="AD126" s="61"/><c r="AE126" s="61"/></row><row r="127" spans="1:31" s="55" customFormat="1" ht="69.75" customHeight="1" x14ac:dyDescent="0.25"><c r="B127" s="65" t="str"><f>Translation!A122</f><v>Energy product</v></c><c r="C127" s="111" t="str"><f>Translation!A99</f><v>Fueloil</v></c><c r="D127" s="111" t="str"><f>Translation!A100</f><v>Diesel</v></c><c r="E127" s="111" t="str"><f>Translation!A101</f><v>Gasoline</v></c><c r="F127" s="111" t="str"><f>Translation!A102</f><v>LPG</v></c><c r="G127" s="111" t="str"><f>Translation!A103</f><v>Natural gas</v></c><c r="H127" s="111" t="str"><f>Translation!A104</f><v>Coal</v></c><c r="I127" s="111" t="str"><f>Translation!A116</f><v>Subtotal</v></c><c r="J127" s="111" t="str"><f>Translation!A108</f><v>Hydro</v></c><c r="K127" s="111" t="str"><f>Translation!A109</f><v>Wind</v></c><c r="L127" s="111" t="str"><f>Translation!A110</f><v>Solar</v></c><c r="M127" s="111" t="str"><f>Translation!A111</f><v>Geothermal</v></c><c r="N127" s="111" t="str"><f>Translation!A112</f><v>Ocean</v></c><c r="O127" s="111" t="str"><f>Translation!A113</f><v>Biomass</v></c><c r="P127" s="111" t="str"><f>Translation!A114</f><v>Urban waste</v></c><c r="Q127" s="111" t="str"><f>Translation!A115</f><v>Energy recovery</v></c><c r="R127" s="111" t="str"><f>Translation!A116</f><v>Subtotal</v></c><c r="S127" s="313"/><c r="T127" s="64"/><c r="U127" s="310"/><c r="V127" s="311"/><c r="W127" s="275"/><c r="X127" s="61"/><c r="Y127" s="61"/><c r="Z127" s="61"/><c r="AA127" s="61"/><c r="AB127" s="61"/><c r="AC127" s="61"/><c r="AD127" s="61"/><c r="AE127" s="61"/></row><row r="128" spans="1:31" s="55" customFormat="1" ht="15.75" x14ac:dyDescent="0.25"><c r="B128" s="199" t="str"><f>Translation!A123</f><v>Electricity</v></c><c r="C128" s="204"><f>'CO2 factors'!C$7*C67</f><v>1298298.1940406596</v></c><c r="D128" s="204"><f>'CO2 factors'!D$7*D67</f><v>795560.00549355336</v></c><c r="E128" s="204"><f>'CO2 factors'!E$7*E67</f><v>0</v></c><c r="F128" s="204"><f>'CO2 factors'!F$7*F67</f><v>0</v></c><c r="G128" s="204"><f>'CO2 factors'!G$7*G67</f><v>0</v></c><c r="H128" s="204"><f>'CO2 factors'!H$7*H67</f><v>0</v></c><c r="I128" s="63"><f>SUM(C128:H128)</f><v>2093858.1995342129</v></c><c r="J128" s="204"><f>'CO2 factors'!J$7*J67</f><v>0</v></c><c r="K128" s="204"><f>'CO2 factors'!K$7*K67</f><v>0</v></c><c r="L128" s="204"><f>'CO2 factors'!L$7*L67</f><v>0</v></c><c r="M128" s="204"><f>'CO2 factors'!M$7*M67</f><v>0</v></c><c r="N128" s="204"><f>'CO2 factors'!N$7*N67</f><v>0</v></c><c r="O128" s="204"><f>'CO2 factors'!O$7*O67</f><v>0</v></c><c r="P128" s="204"><f>'CO2 factors'!P$7*P67</f><v>333</v></c><c r="Q128" s="204"><f>'CO2 factors'!Q$7*Q67</f><v>0</v></c><c r="R128" s="63"><f>SUM(J128:Q128)</f><v>333</v></c><c r="S128" s="63"><f>I128+R128</f><v>2094191.1995342129</v></c><c r="T128" s="62"/><c r="U128" s="315" t="str"><f>Translation!A123</f><v>Electricity</v></c><c r="V128" s="316"/><c r="W128" s="205"><f>IF(S58&gt;0,S128/S58,0)</f><v>0.76117335590070911</v></c><c r="X128" s="61"/><c r="Y128" s="61"/><c r="Z128" s="61"/><c r="AA128" s="61"/><c r="AB128" s="61"/><c r="AC128" s="61"/><c r="AD128" s="61"/><c r="AE128" s="61"/></row><row r="129" spans="1:31" s="55" customFormat="1" ht="15.75" x14ac:dyDescent="0.2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4" t="str"><f>Translation!A124</f><v>Heat</v></c><c r="V129" s="314"/><c r="W129" s="205"><f>IF(S59&gt;0,S129/S59,0)</f><v>0</v></c><c r="X129" s="61"/><c r="Y129" s="61"/><c r="Z129" s="61"/><c r="AA129" s="61"/><c r="AB129" s="61"/><c r="AC129" s="61"/><c r="AD129" s="61"/><c r="AE129" s="61"/></row><row r="130" spans="1:31" s="55" customFormat="1" ht="15.75" x14ac:dyDescent="0.2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4" t="str"><f>Translation!A125</f><v>Cold</v></c><c r="V130" s="314"/><c r="W130" s="205"><f>IF(S60&gt;0,S130/S60,0)</f><v>0</v></c><c r="X130" s="61"/><c r="Y130" s="61"/><c r="Z130" s="61"/><c r="AA130" s="61"/><c r="AB130" s="61"/><c r="AC130" s="61"/><c r="AD130" s="61"/><c r="AE130" s="61"/></row><row r="131" spans="1:31" s="55" customFormat="1" ht="15.75" x14ac:dyDescent="0.25"><c r="B131" s="74" t="str"><f>Translation!A118</f><v>TOTAL</v></c><c r="C131" s="57"><f t="shared" ref="C131:S131" si="52">SUM(C128:C130)</f><v>1298298.1940406596</v></c><c r="D131" s="57"><f t="shared" si="52"/><v>795560.00549355336</v></c><c r="E131" s="57"><f t="shared" si="52"/><v>0</v></c><c r="F131" s="57"><f t="shared" si="52"/><v>0</v></c><c r="G131" s="57"><f t="shared" si="52"/><v>0</v></c><c r="H131" s="57"><f t="shared" si="52"/><v>0</v></c><c r="I131" s="57"><f t="shared" si="52"/><v>2093858.1995342129</v></c><c r="J131" s="57"><f t="shared" si="52"/><v>0</v></c><c r="K131" s="57"><f t="shared" si="52"/><v>0</v></c><c r="L131" s="57"><f t="shared" si="52"/><v>0</v></c><c r="M131" s="57"><f t="shared" si="52"/><v>0</v></c><c r="N131" s="57"><f t="shared" si="52"/><v>0</v></c><c r="O131" s="57"><f t="shared" si="52"/><v>0</v></c><c r="P131" s="57"><f t="shared" si="52"/><v>333</v></c><c r="Q131" s="57"><f t="shared" si="52"/><v>0</v></c><c r="R131" s="57"><f t="shared" si="52"/><v>333</v></c><c r="S131" s="57"><f t="shared" si="52"/><v>2094191.1995342129</v></c><c r="T131" s="60"/><c r="U131" s="60"/><c r="V131" s="61"/><c r="W131" s="61"/><c r="X131" s="61"/><c r="Y131" s="61"/><c r="Z131" s="61"/><c r="AA131" s="61"/><c r="AB131" s="61"/><c r="AC131" s="60"/><c r="AD131" s="61"/></row><row r="132" spans="1:31" s="59" customFormat="1" ht="15" x14ac:dyDescent="0.25"><c r="B132" s="78"/></row><row r="133" spans="1:31" s="90" customFormat="1" ht="31.5" x14ac:dyDescent="0.5"><c r="B133" s="91" t="str"><f>Translation!A146</f><v>CO2 EMISSIONS</v></c><c r="C133" s="93"/><c r="D133" s="93"/><c r="E133" s="93"/><c r="F133" s="93"/><c r="G133" s="93"/><c r="H133" s="93"/><c r="I133" s="94"/><c r="M133" s="94"/><c r="Y133" s="92" t="str"><f>Translation!$A$17</f><v>[t CO2]</v></c><c r="AB133" s="92" t="str"><f>Translation!$A$17</f><v>[t CO2]</v></c></row><row r="134" spans="1:31" s="55" customFormat="1" ht="30" customHeight="1" x14ac:dyDescent="0.25"><c r="B134" s="281" t="str"><f>Translation!A122</f><v>Energy product</v></c><c r="C134" s="289" t="str"><f>Translation!A142</f><v>PRIMARY ENERGY SOURCE</v></c><c r="D134" s="290"/><c r="E134" s="290"/><c r="F134" s="290"/><c r="G134" s="290"/><c r="H134" s="290"/><c r="I134" s="290"/><c r="J134" s="290"/><c r="K134" s="290"/><c r="L134" s="290"/><c r="M134" s="290"/><c r="N134" s="290"/><c r="O134" s="290"/><c r="P134" s="290"/><c r="Q134" s="290"/><c r="R134" s="290"/><c r="S134" s="290"/><c r="T134" s="290"/><c r="U134" s="290"/><c r="V134" s="290"/><c r="W134" s="290"/><c r="X134" s="290"/><c r="Y134" s="291"/><c r="AA134" s="274" t="str"><f>Translation!A150</f><v>CO2 emissions from ETS installations included in the calculations for final use of energy</v></c><c r="AB134" s="274" t="str"><f>Translation!A151</f><v>CO2 emissions from ETS installations included in the calculations for secondary energy production</v></c></row><row r="135" spans="1:31" s="55" customFormat="1" ht="15" customHeight="1" x14ac:dyDescent="0.25"><c r="B135" s="282"/><c r="C135" s="289" t="str"><f>Translation!A98</f><v>Fossil fuels</v></c><c r="D135" s="290"/><c r="E135" s="290"/><c r="F135" s="290"/><c r="G135" s="290"/><c r="H135" s="290"/><c r="I135" s="291"/><c r="J135" s="289" t="str"><f>Translation!A107</f><v>Renewable energy sources</v></c><c r="K135" s="290"/><c r="L135" s="290"/><c r="M135" s="290"/><c r="N135" s="290"/><c r="O135" s="290"/><c r="P135" s="290"/><c r="Q135" s="290"/><c r="R135" s="291"/><c r="S135" s="278" t="str"><f>Translation!A123</f><v>Electricity</v></c><c r="T135" s="279"/><c r="U135" s="279"/><c r="V135" s="280"/><c r="W135" s="114" t="str"><f>Translation!A124</f><v>Heat</v></c><c r="X135" s="114" t="str"><f>Translation!A125</f><v>Cold</v></c><c r="Y135" s="257" t="str"><f>Translation!A118</f><v>TOTAL</v></c><c r="AA135" s="312"/><c r="AB135" s="312"/></row><row r="136" spans="1:31" s="55" customFormat="1" ht="90.75" customHeight="1" x14ac:dyDescent="0.25"><c r="B136" s="283"/><c r="C136" s="112" t="str"><f>Translation!A99</f><v>Fueloil</v></c><c r="D136" s="112" t="str"><f>Translation!A100</f><v>Diesel</v></c><c r="E136" s="112" t="str"><f>Translation!A101</f><v>Gasoline</v></c><c r="F136" s="112" t="str"><f>Translation!A102</f><v>LPG</v></c><c r="G136" s="112" t="str"><f>Translation!A103</f><v>Natural gas</v></c><c r="H136" s="112" t="str"><f>Translation!A104</f><v>Coal</v></c><c r="I136" s="112" t="str"><f>Translation!A116</f><v>Subtotal</v></c><c r="J136" s="112" t="str"><f>Translation!A108</f><v>Hydro</v></c><c r="K136" s="112" t="str"><f>Translation!A109</f><v>Wind</v></c><c r="L136" s="112" t="str"><f>Translation!A110</f><v>Solar</v></c><c r="M136" s="112" t="str"><f>Translation!A111</f><v>Geothermal</v></c><c r="N136" s="112" t="str"><f>Translation!A112</f><v>Ocean</v></c><c r="O136" s="112" t="str"><f>Translation!A113</f><v>Biomass</v></c><c r="P136" s="112" t="str"><f>Translation!A114</f><v>Urban waste</v></c><c r="Q136" s="112" t="str"><f>Translation!A115</f><v>Energy recovery</v></c><c r="R136" s="112" t="str"><f>Translation!A116</f><v>Subtotal</v></c><c r="S136" s="58" t="str"><f>Translation!A144</f><v>Imported electricity (cable)</v></c><c r="T136" s="58" t="str"><f>Translation!A145</f><v>Exported electricity (cable)</v></c><c r="U136" s="58" t="str"><f>Translation!A136</f><v>Reexportation and external consumption</v></c><c r="V136" s="110" t="str"><f>Translation!A116</f><v>Subtotal</v></c><c r="W136" s="110" t="str"><f>Translation!A136</f><v>Reexportation and external consumption</v></c><c r="X136" s="110" t="str"><f>Translation!A136</f><v>Reexportation and external consumption</v></c><c r="Y136" s="257"/><c r="AA136" s="275"/><c r="AB136" s="275"/></row><row r="137" spans="1:31" s="55" customFormat="1" ht="15.75" x14ac:dyDescent="0.25"><c r="B137" s="113" t="str"><f>Translation!A118</f><v>TOTAL</v></c><c r="C137" s="201"><f>'CO2 factors'!C$7*C76</f><v>1337199.1640406596</v></c><c r="D137" s="201"><f>'CO2 factors'!D$7*D76</f><v>1787300.632377058</v></c><c r="E137" s="201"><f>'CO2 factors'!E$7*E76</f><v>811073.15695887746</v></c><c r="F137" s="201"><f>'CO2 factors'!F$7*F76</f><v>39830.978698699189</v></c><c r="G137" s="201"><f>'CO2 factors'!G$7*G76</f><v>0</v></c><c r="H137" s="201"><f>'CO2 factors'!H$7*H76</f><v>16461</v></c><c r="I137" s="57"><f>SUM(C137:H137)</f><v>3991864.9320752947</v></c><c r="J137" s="201"><f>'CO2 factors'!J$7*J76</f><v>0</v></c><c r="K137" s="201"><f>'CO2 factors'!K$7*K76</f><v>0</v></c><c r="L137" s="201"><f>'CO2 factors'!L$7*L76</f><v>0</v></c><c r="M137" s="201"><f>'CO2 factors'!M$7*M76</f><v>0</v></c><c r="N137" s="201"><f>'CO2 factors'!N$7*N76</f><v>0</v></c><c r="O137" s="201"><f>'CO2 factors'!O$7*O76</f><v>0</v></c><c r="P137" s="201"><f>'CO2 factors'!P$7*P76</f><v>333</v></c><c r="Q137" s="201"><f>'CO2 factors'!Q$7*Q76</f><v>0</v></c><c r="R137" s="57"><f>SUM(J137:Q137)</f><v>333</v></c><c r="S137" s="201"><f>'CO2 factors'!S$7*S76</f><v>0</v></c><c r="T137" s="201"><f>'CO2 factors'!T$7*T76</f><v>0</v></c><c r="U137" s="201"><f>$W$128*U76</f><v>0</v></c><c r="V137" s="57"><f>S137-T137-U137</f><v>0</v></c><c r="W137" s="201"><f>$W$129*W76</f><v>0</v></c><c r="X137" s="201"><f>$W$130*X76</f><v>0</v></c><c r="Y137" s="57"><f>I137+R137+V137-W137-X137</f><v>3992197.9320752947</v></c><c r="AA137" s="163"/><c r="AB137" s="163"/></row><row r="138" spans="1:31" s="55" customFormat="1" ht="15" x14ac:dyDescent="0.25"><c r="B138" s="56"/></row><row r="139" spans="1:31" ht="15.75" customHeight="1" x14ac:dyDescent="0.25"><c r="A139" s="153"/><c r="B139" s="154"/></row><row r="140" spans="1:31" ht="18.75" customHeight="1" x14ac:dyDescent="0.35"><c r="A140" s="152"/><c r="B140" s="258" t="str"><f>Translation!A153</f><v xml:space="preserve">Go to the next sheet dedicated to your Emission Inventory in 2020 </v></c><c r="C140" s="259"/><c r="D140" s="259"/><c r="E140" s="259"/><c r="F140" s="259"/><c r="G140" s="259"/><c r="H140" s="259"/><c r="I140" s="259"/><c r="J140" s="259"/><c r="K140" s="259"/><c r="L140" s="259"/><c r="M140" s="259"/><c r="N140" s="259"/><c r="O140" s="259"/><c r="P140" s="259"/><c r="Q140" s="259"/><c r="R140" s="259"/><c r="S140" s="155"/><c r="T140" s="155"/></row><row r="141" spans="1:31" ht="18.75" customHeight="1" x14ac:dyDescent="0.2"><c r="A141" s="152"/><c r="B141" s="156"/><c r="C141" s="156"/><c r="D141" s="156"/><c r="E141" s="156"/><c r="F141" s="156"/><c r="G141" s="156"/><c r="H141" s="156"/><c r="I141" s="156"/><c r="J141" s="156"/><c r="K141" s="156"/><c r="L141" s="156"/><c r="M141" s="156"/><c r="N141" s="156"/><c r="O141" s="156"/><c r="P141" s="156"/><c r="Q141" s="156"/><c r="R141" s="156"/><c r="S141" s="155"/><c r="T141" s="155"/></row><row r="142" spans="1:31" ht="12.75" customHeight="1" x14ac:dyDescent="0.2"><c r="B142" s="260"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0"/><c r="D142" s="260"/><c r="E142" s="260"/><c r="F142" s="260"/><c r="G142" s="260"/><c r="H142" s="260"/><c r="I142" s="260"/><c r="J142" s="260"/><c r="K142" s="260"/><c r="L142" s="260"/><c r="M142" s="260"/><c r="N142" s="260"/><c r="O142" s="260"/><c r="P142" s="260"/><c r="Q142" s="260"/><c r="R142" s="260"/><c r="S142" s="260"/><c r="T142" s="260"/><c r="U142" s="260"/></row><row r="143" spans="1:31" ht="12.75" customHeight="1" x14ac:dyDescent="0.2"><c r="B143" s="260"/><c r="C143" s="260"/><c r="D143" s="260"/><c r="E143" s="260"/><c r="F143" s="260"/><c r="G143" s="260"/><c r="H143" s="260"/><c r="I143" s="260"/><c r="J143" s="260"/><c r="K143" s="260"/><c r="L143" s="260"/><c r="M143" s="260"/><c r="N143" s="260"/><c r="O143" s="260"/><c r="P143" s="260"/><c r="Q143" s="260"/><c r="R143" s="260"/><c r="S143" s="260"/><c r="T143" s="260"/><c r="U143" s="260"/></row><row r="144" spans="1:31" ht="12.75" customHeight="1" x14ac:dyDescent="0.2"><c r="B144" s="260"/><c r="C144" s="260"/><c r="D144" s="260"/><c r="E144" s="260"/><c r="F144" s="260"/><c r="G144" s="260"/><c r="H144" s="260"/><c r="I144" s="260"/><c r="J144" s="260"/><c r="K144" s="260"/><c r="L144" s="260"/><c r="M144" s="260"/><c r="N144" s="260"/><c r="O144" s="260"/><c r="P144" s="260"/><c r="Q144" s="260"/><c r="R144" s="260"/><c r="S144" s="260"/><c r="T144" s="260"/><c r="U144" s="260"/></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44"/><sheetViews><sheetView showGridLines="0" showZeros="0" topLeftCell="A49" zoomScale="70" zoomScaleNormal="70" workbookViewID_"0"><selection activeCell="C9" sqref="C9"/></sheetView></sheetViews><sheetFormatPr defaultColWidth="11.42578125" defaultRowHeight="12.75" x14ac:dyDescent="0.2"/><cols><col min="1" max="1" width="6.7109375" style="125" customWidth="1"/><col min="2" max="2" width="56.140625" style="125" customWidth="1"/><col min="3" max="3" width="13.5703125" style="125" customWidth="1"/><col min="4" max="4" width="12.7109375" style="125" customWidth="1"/><col min="5" max="5" width="11.5703125" style="125" customWidth="1"/><col min="6" max="6" width="11.140625" style="125" customWidth="1"/><col min="7" max="7" width="11.28515625" style="125" customWidth="1"/><col min="8" max="8" width="11.140625" style="125" customWidth="1"/><col min="9" max="9" width="12.42578125" style="125" customWidth="1"/><col min="10" max="10" width="10.7109375" style="125" customWidth="1"/><col min="11" max="11" width="12" style="125" customWidth="1"/><col min="12" max="12" width="10" style="125" customWidth="1"/><col min="13" max="13" width="15" style="125" customWidth="1"/><col min="14" max="14" width="11.28515625" style="125" customWidth="1"/><col min="15" max="15" width="11.42578125" style="125" customWidth="1"/><col min="16" max="16" width="11.42578125" style="125"/><col min="17" max="17" width="14.42578125" style="125" customWidth="1"/><col min="18" max="18" width="12.5703125" style="125" customWidth="1"/><col min="19" max="19" width="13.7109375" style="125" customWidth="1"/><col min="20" max="20" width="14.7109375" style="125" customWidth="1"/><col min="21" max="21" width="17.85546875" style="125" customWidth="1"/><col min="22" max="22" width="11.42578125" style="125"/><col min="23" max="23" width="17.28515625" style="125" customWidth="1"/><col min="24" max="24" width="19.42578125" style="125" customWidth="1"/><col min="25" max="25" width="14.140625" style="125" customWidth="1"/><col min="26" max="26" width="14" style="125" customWidth="1"/><col min="27" max="27" width="17.85546875" style="125" customWidth="1"/><col min="28" max="28" width="16" style="125" customWidth="1"/><col min="29" max="29" width="11.42578125" style="125"/><col min="30" max="30" width="16.5703125" style="125" customWidth="1"/><col min="31" max="256" width="11.42578125" style="125"/><col min="257" max="257" width="3.28515625" style="125" customWidth="1"/><col min="258" max="258" width="56.140625" style="125" customWidth="1"/><col min="259" max="259" width="13" style="125" customWidth="1"/><col min="260" max="260" width="12.7109375" style="125" customWidth="1"/><col min="261" max="261" width="11.5703125" style="125" customWidth="1"/><col min="262" max="262" width="11.140625" style="125" customWidth="1"/><col min="263" max="263" width="11.28515625" style="125" customWidth="1"/><col min="264" max="264" width="10.140625" style="125" customWidth="1"/><col min="265" max="265" width="9.5703125" style="125" customWidth="1"/><col min="266" max="266" width="10.7109375" style="125" customWidth="1"/><col min="267" max="267" width="8.5703125" style="125" customWidth="1"/><col min="268" max="268" width="12.42578125" style="125" customWidth="1"/><col min="269" max="270" width="11.28515625" style="125" customWidth="1"/><col min="271" max="271" width="10.42578125" style="125" customWidth="1"/><col min="272" max="272" width="11.42578125" style="125"/><col min="273" max="274" width="12.5703125" style="125" customWidth="1"/><col min="275" max="512" width="11.42578125" style="125"/><col min="513" max="513" width="3.28515625" style="125" customWidth="1"/><col min="514" max="514" width="56.140625" style="125" customWidth="1"/><col min="515" max="515" width="13" style="125" customWidth="1"/><col min="516" max="516" width="12.7109375" style="125" customWidth="1"/><col min="517" max="517" width="11.5703125" style="125" customWidth="1"/><col min="518" max="518" width="11.140625" style="125" customWidth="1"/><col min="519" max="519" width="11.28515625" style="125" customWidth="1"/><col min="520" max="520" width="10.140625" style="125" customWidth="1"/><col min="521" max="521" width="9.5703125" style="125" customWidth="1"/><col min="522" max="522" width="10.7109375" style="125" customWidth="1"/><col min="523" max="523" width="8.5703125" style="125" customWidth="1"/><col min="524" max="524" width="12.42578125" style="125" customWidth="1"/><col min="525" max="526" width="11.28515625" style="125" customWidth="1"/><col min="527" max="527" width="10.42578125" style="125" customWidth="1"/><col min="528" max="528" width="11.42578125" style="125"/><col min="529" max="530" width="12.5703125" style="125" customWidth="1"/><col min="531" max="768" width="11.42578125" style="125"/><col min="769" max="769" width="3.28515625" style="125" customWidth="1"/><col min="770" max="770" width="56.140625" style="125" customWidth="1"/><col min="771" max="771" width="13" style="125" customWidth="1"/><col min="772" max="772" width="12.7109375" style="125" customWidth="1"/><col min="773" max="773" width="11.5703125" style="125" customWidth="1"/><col min="774" max="774" width="11.140625" style="125" customWidth="1"/><col min="775" max="775" width="11.28515625" style="125" customWidth="1"/><col min="776" max="776" width="10.140625" style="125" customWidth="1"/><col min="777" max="777" width="9.5703125" style="125" customWidth="1"/><col min="778" max="778" width="10.7109375" style="125" customWidth="1"/><col min="779" max="779" width="8.5703125" style="125" customWidth="1"/><col min="780" max="780" width="12.42578125" style="125" customWidth="1"/><col min="781" max="782" width="11.28515625" style="125" customWidth="1"/><col min="783" max="783" width="10.42578125" style="125" customWidth="1"/><col min="784" max="784" width="11.42578125" style="125"/><col min="785" max="786" width="12.5703125" style="125" customWidth="1"/><col min="787" max="1024" width="11.42578125" style="125"/><col min="1025" max="1025" width="3.28515625" style="125" customWidth="1"/><col min="1026" max="1026" width="56.140625" style="125" customWidth="1"/><col min="1027" max="1027" width="13" style="125" customWidth="1"/><col min="1028" max="1028" width="12.7109375" style="125" customWidth="1"/><col min="1029" max="1029" width="11.5703125" style="125" customWidth="1"/><col min="1030" max="1030" width="11.140625" style="125" customWidth="1"/><col min="1031" max="1031" width="11.28515625" style="125" customWidth="1"/><col min="1032" max="1032" width="10.140625" style="125" customWidth="1"/><col min="1033" max="1033" width="9.5703125" style="125" customWidth="1"/><col min="1034" max="1034" width="10.7109375" style="125" customWidth="1"/><col min="1035" max="1035" width="8.5703125" style="125" customWidth="1"/><col min="1036" max="1036" width="12.42578125" style="125" customWidth="1"/><col min="1037" max="1038" width="11.28515625" style="125" customWidth="1"/><col min="1039" max="1039" width="10.42578125" style="125" customWidth="1"/><col min="1040" max="1040" width="11.42578125" style="125"/><col min="1041" max="1042" width="12.5703125" style="125" customWidth="1"/><col min="1043" max="1280" width="11.42578125" style="125"/><col min="1281" max="1281" width="3.28515625" style="125" customWidth="1"/><col min="1282" max="1282" width="56.140625" style="125" customWidth="1"/><col min="1283" max="1283" width="13" style="125" customWidth="1"/><col min="1284" max="1284" width="12.7109375" style="125" customWidth="1"/><col min="1285" max="1285" width="11.5703125" style="125" customWidth="1"/><col min="1286" max="1286" width="11.140625" style="125" customWidth="1"/><col min="1287" max="1287" width="11.28515625" style="125" customWidth="1"/><col min="1288" max="1288" width="10.140625" style="125" customWidth="1"/><col min="1289" max="1289" width="9.5703125" style="125" customWidth="1"/><col min="1290" max="1290" width="10.7109375" style="125" customWidth="1"/><col min="1291" max="1291" width="8.5703125" style="125" customWidth="1"/><col min="1292" max="1292" width="12.42578125" style="125" customWidth="1"/><col min="1293" max="1294" width="11.28515625" style="125" customWidth="1"/><col min="1295" max="1295" width="10.42578125" style="125" customWidth="1"/><col min="1296" max="1296" width="11.42578125" style="125"/><col min="1297" max="1298" width="12.5703125" style="125" customWidth="1"/><col min="1299" max="1536" width="11.42578125" style="125"/><col min="1537" max="1537" width="3.28515625" style="125" customWidth="1"/><col min="1538" max="1538" width="56.140625" style="125" customWidth="1"/><col min="1539" max="1539" width="13" style="125" customWidth="1"/><col min="1540" max="1540" width="12.7109375" style="125" customWidth="1"/><col min="1541" max="1541" width="11.5703125" style="125" customWidth="1"/><col min="1542" max="1542" width="11.140625" style="125" customWidth="1"/><col min="1543" max="1543" width="11.28515625" style="125" customWidth="1"/><col min="1544" max="1544" width="10.140625" style="125" customWidth="1"/><col min="1545" max="1545" width="9.5703125" style="125" customWidth="1"/><col min="1546" max="1546" width="10.7109375" style="125" customWidth="1"/><col min="1547" max="1547" width="8.5703125" style="125" customWidth="1"/><col min="1548" max="1548" width="12.42578125" style="125" customWidth="1"/><col min="1549" max="1550" width="11.28515625" style="125" customWidth="1"/><col min="1551" max="1551" width="10.42578125" style="125" customWidth="1"/><col min="1552" max="1552" width="11.42578125" style="125"/><col min="1553" max="1554" width="12.5703125" style="125" customWidth="1"/><col min="1555" max="1792" width="11.42578125" style="125"/><col min="1793" max="1793" width="3.28515625" style="125" customWidth="1"/><col min="1794" max="1794" width="56.140625" style="125" customWidth="1"/><col min="1795" max="1795" width="13" style="125" customWidth="1"/><col min="1796" max="1796" width="12.7109375" style="125" customWidth="1"/><col min="1797" max="1797" width="11.5703125" style="125" customWidth="1"/><col min="1798" max="1798" width="11.140625" style="125" customWidth="1"/><col min="1799" max="1799" width="11.28515625" style="125" customWidth="1"/><col min="1800" max="1800" width="10.140625" style="125" customWidth="1"/><col min="1801" max="1801" width="9.5703125" style="125" customWidth="1"/><col min="1802" max="1802" width="10.7109375" style="125" customWidth="1"/><col min="1803" max="1803" width="8.5703125" style="125" customWidth="1"/><col min="1804" max="1804" width="12.42578125" style="125" customWidth="1"/><col min="1805" max="1806" width="11.28515625" style="125" customWidth="1"/><col min="1807" max="1807" width="10.42578125" style="125" customWidth="1"/><col min="1808" max="1808" width="11.42578125" style="125"/><col min="1809" max="1810" width="12.5703125" style="125" customWidth="1"/><col min="1811" max="2048" width="11.42578125" style="125"/><col min="2049" max="2049" width="3.28515625" style="125" customWidth="1"/><col min="2050" max="2050" width="56.140625" style="125" customWidth="1"/><col min="2051" max="2051" width="13" style="125" customWidth="1"/><col min="2052" max="2052" width="12.7109375" style="125" customWidth="1"/><col min="2053" max="2053" width="11.5703125" style="125" customWidth="1"/><col min="2054" max="2054" width="11.140625" style="125" customWidth="1"/><col min="2055" max="2055" width="11.28515625" style="125" customWidth="1"/><col min="2056" max="2056" width="10.140625" style="125" customWidth="1"/><col min="2057" max="2057" width="9.5703125" style="125" customWidth="1"/><col min="2058" max="2058" width="10.7109375" style="125" customWidth="1"/><col min="2059" max="2059" width="8.5703125" style="125" customWidth="1"/><col min="2060" max="2060" width="12.42578125" style="125" customWidth="1"/><col min="2061" max="2062" width="11.28515625" style="125" customWidth="1"/><col min="2063" max="2063" width="10.42578125" style="125" customWidth="1"/><col min="2064" max="2064" width="11.42578125" style="125"/><col min="2065" max="2066" width="12.5703125" style="125" customWidth="1"/><col min="2067" max="2304" width="11.42578125" style="125"/><col min="2305" max="2305" width="3.28515625" style="125" customWidth="1"/><col min="2306" max="2306" width="56.140625" style="125" customWidth="1"/><col min="2307" max="2307" width="13" style="125" customWidth="1"/><col min="2308" max="2308" width="12.7109375" style="125" customWidth="1"/><col min="2309" max="2309" width="11.5703125" style="125" customWidth="1"/><col min="2310" max="2310" width="11.140625" style="125" customWidth="1"/><col min="2311" max="2311" width="11.28515625" style="125" customWidth="1"/><col min="2312" max="2312" width="10.140625" style="125" customWidth="1"/><col min="2313" max="2313" width="9.5703125" style="125" customWidth="1"/><col min="2314" max="2314" width="10.7109375" style="125" customWidth="1"/><col min="2315" max="2315" width="8.5703125" style="125" customWidth="1"/><col min="2316" max="2316" width="12.42578125" style="125" customWidth="1"/><col min="2317" max="2318" width="11.28515625" style="125" customWidth="1"/><col min="2319" max="2319" width="10.42578125" style="125" customWidth="1"/><col min="2320" max="2320" width="11.42578125" style="125"/><col min="2321" max="2322" width="12.5703125" style="125" customWidth="1"/><col min="2323" max="2560" width="11.42578125" style="125"/><col min="2561" max="2561" width="3.28515625" style="125" customWidth="1"/><col min="2562" max="2562" width="56.140625" style="125" customWidth="1"/><col min="2563" max="2563" width="13" style="125" customWidth="1"/><col min="2564" max="2564" width="12.7109375" style="125" customWidth="1"/><col min="2565" max="2565" width="11.5703125" style="125" customWidth="1"/><col min="2566" max="2566" width="11.140625" style="125" customWidth="1"/><col min="2567" max="2567" width="11.28515625" style="125" customWidth="1"/><col min="2568" max="2568" width="10.140625" style="125" customWidth="1"/><col min="2569" max="2569" width="9.5703125" style="125" customWidth="1"/><col min="2570" max="2570" width="10.7109375" style="125" customWidth="1"/><col min="2571" max="2571" width="8.5703125" style="125" customWidth="1"/><col min="2572" max="2572" width="12.42578125" style="125" customWidth="1"/><col min="2573" max="2574" width="11.28515625" style="125" customWidth="1"/><col min="2575" max="2575" width="10.42578125" style="125" customWidth="1"/><col min="2576" max="2576" width="11.42578125" style="125"/><col min="2577" max="2578" width="12.5703125" style="125" customWidth="1"/><col min="2579" max="2816" width="11.42578125" style="125"/><col min="2817" max="2817" width="3.28515625" style="125" customWidth="1"/><col min="2818" max="2818" width="56.140625" style="125" customWidth="1"/><col min="2819" max="2819" width="13" style="125" customWidth="1"/><col min="2820" max="2820" width="12.7109375" style="125" customWidth="1"/><col min="2821" max="2821" width="11.5703125" style="125" customWidth="1"/><col min="2822" max="2822" width="11.140625" style="125" customWidth="1"/><col min="2823" max="2823" width="11.28515625" style="125" customWidth="1"/><col min="2824" max="2824" width="10.140625" style="125" customWidth="1"/><col min="2825" max="2825" width="9.5703125" style="125" customWidth="1"/><col min="2826" max="2826" width="10.7109375" style="125" customWidth="1"/><col min="2827" max="2827" width="8.5703125" style="125" customWidth="1"/><col min="2828" max="2828" width="12.42578125" style="125" customWidth="1"/><col min="2829" max="2830" width="11.28515625" style="125" customWidth="1"/><col min="2831" max="2831" width="10.42578125" style="125" customWidth="1"/><col min="2832" max="2832" width="11.42578125" style="125"/><col min="2833" max="2834" width="12.5703125" style="125" customWidth="1"/><col min="2835" max="3072" width="11.42578125" style="125"/><col min="3073" max="3073" width="3.28515625" style="125" customWidth="1"/><col min="3074" max="3074" width="56.140625" style="125" customWidth="1"/><col min="3075" max="3075" width="13" style="125" customWidth="1"/><col min="3076" max="3076" width="12.7109375" style="125" customWidth="1"/><col min="3077" max="3077" width="11.5703125" style="125" customWidth="1"/><col min="3078" max="3078" width="11.140625" style="125" customWidth="1"/><col min="3079" max="3079" width="11.28515625" style="125" customWidth="1"/><col min="3080" max="3080" width="10.140625" style="125" customWidth="1"/><col min="3081" max="3081" width="9.5703125" style="125" customWidth="1"/><col min="3082" max="3082" width="10.7109375" style="125" customWidth="1"/><col min="3083" max="3083" width="8.5703125" style="125" customWidth="1"/><col min="3084" max="3084" width="12.42578125" style="125" customWidth="1"/><col min="3085" max="3086" width="11.28515625" style="125" customWidth="1"/><col min="3087" max="3087" width="10.42578125" style="125" customWidth="1"/><col min="3088" max="3088" width="11.42578125" style="125"/><col min="3089" max="3090" width="12.5703125" style="125" customWidth="1"/><col min="3091" max="3328" width="11.42578125" style="125"/><col min="3329" max="3329" width="3.28515625" style="125" customWidth="1"/><col min="3330" max="3330" width="56.140625" style="125" customWidth="1"/><col min="3331" max="3331" width="13" style="125" customWidth="1"/><col min="3332" max="3332" width="12.7109375" style="125" customWidth="1"/><col min="3333" max="3333" width="11.5703125" style="125" customWidth="1"/><col min="3334" max="3334" width="11.140625" style="125" customWidth="1"/><col min="3335" max="3335" width="11.28515625" style="125" customWidth="1"/><col min="3336" max="3336" width="10.140625" style="125" customWidth="1"/><col min="3337" max="3337" width="9.5703125" style="125" customWidth="1"/><col min="3338" max="3338" width="10.7109375" style="125" customWidth="1"/><col min="3339" max="3339" width="8.5703125" style="125" customWidth="1"/><col min="3340" max="3340" width="12.42578125" style="125" customWidth="1"/><col min="3341" max="3342" width="11.28515625" style="125" customWidth="1"/><col min="3343" max="3343" width="10.42578125" style="125" customWidth="1"/><col min="3344" max="3344" width="11.42578125" style="125"/><col min="3345" max="3346" width="12.5703125" style="125" customWidth="1"/><col min="3347" max="3584" width="11.42578125" style="125"/><col min="3585" max="3585" width="3.28515625" style="125" customWidth="1"/><col min="3586" max="3586" width="56.140625" style="125" customWidth="1"/><col min="3587" max="3587" width="13" style="125" customWidth="1"/><col min="3588" max="3588" width="12.7109375" style="125" customWidth="1"/><col min="3589" max="3589" width="11.5703125" style="125" customWidth="1"/><col min="3590" max="3590" width="11.140625" style="125" customWidth="1"/><col min="3591" max="3591" width="11.28515625" style="125" customWidth="1"/><col min="3592" max="3592" width="10.140625" style="125" customWidth="1"/><col min="3593" max="3593" width="9.5703125" style="125" customWidth="1"/><col min="3594" max="3594" width="10.7109375" style="125" customWidth="1"/><col min="3595" max="3595" width="8.5703125" style="125" customWidth="1"/><col min="3596" max="3596" width="12.42578125" style="125" customWidth="1"/><col min="3597" max="3598" width="11.28515625" style="125" customWidth="1"/><col min="3599" max="3599" width="10.42578125" style="125" customWidth="1"/><col min="3600" max="3600" width="11.42578125" style="125"/><col min="3601" max="3602" width="12.5703125" style="125" customWidth="1"/><col min="3603" max="3840" width="11.42578125" style="125"/><col min="3841" max="3841" width="3.28515625" style="125" customWidth="1"/><col min="3842" max="3842" width="56.140625" style="125" customWidth="1"/><col min="3843" max="3843" width="13" style="125" customWidth="1"/><col min="3844" max="3844" width="12.7109375" style="125" customWidth="1"/><col min="3845" max="3845" width="11.5703125" style="125" customWidth="1"/><col min="3846" max="3846" width="11.140625" style="125" customWidth="1"/><col min="3847" max="3847" width="11.28515625" style="125" customWidth="1"/><col min="3848" max="3848" width="10.140625" style="125" customWidth="1"/><col min="3849" max="3849" width="9.5703125" style="125" customWidth="1"/><col min="3850" max="3850" width="10.7109375" style="125" customWidth="1"/><col min="3851" max="3851" width="8.5703125" style="125" customWidth="1"/><col min="3852" max="3852" width="12.42578125" style="125" customWidth="1"/><col min="3853" max="3854" width="11.28515625" style="125" customWidth="1"/><col min="3855" max="3855" width="10.42578125" style="125" customWidth="1"/><col min="3856" max="3856" width="11.42578125" style="125"/><col min="3857" max="3858" width="12.5703125" style="125" customWidth="1"/><col min="3859" max="4096" width="11.42578125" style="125"/><col min="4097" max="4097" width="3.28515625" style="125" customWidth="1"/><col min="4098" max="4098" width="56.140625" style="125" customWidth="1"/><col min="4099" max="4099" width="13" style="125" customWidth="1"/><col min="4100" max="4100" width="12.7109375" style="125" customWidth="1"/><col min="4101" max="4101" width="11.5703125" style="125" customWidth="1"/><col min="4102" max="4102" width="11.140625" style="125" customWidth="1"/><col min="4103" max="4103" width="11.28515625" style="125" customWidth="1"/><col min="4104" max="4104" width="10.140625" style="125" customWidth="1"/><col min="4105" max="4105" width="9.5703125" style="125" customWidth="1"/><col min="4106" max="4106" width="10.7109375" style="125" customWidth="1"/><col min="4107" max="4107" width="8.5703125" style="125" customWidth="1"/><col min="4108" max="4108" width="12.42578125" style="125" customWidth="1"/><col min="4109" max="4110" width="11.28515625" style="125" customWidth="1"/><col min="4111" max="4111" width="10.42578125" style="125" customWidth="1"/><col min="4112" max="4112" width="11.42578125" style="125"/><col min="4113" max="4114" width="12.5703125" style="125" customWidth="1"/><col min="4115" max="4352" width="11.42578125" style="125"/><col min="4353" max="4353" width="3.28515625" style="125" customWidth="1"/><col min="4354" max="4354" width="56.140625" style="125" customWidth="1"/><col min="4355" max="4355" width="13" style="125" customWidth="1"/><col min="4356" max="4356" width="12.7109375" style="125" customWidth="1"/><col min="4357" max="4357" width="11.5703125" style="125" customWidth="1"/><col min="4358" max="4358" width="11.140625" style="125" customWidth="1"/><col min="4359" max="4359" width="11.28515625" style="125" customWidth="1"/><col min="4360" max="4360" width="10.140625" style="125" customWidth="1"/><col min="4361" max="4361" width="9.5703125" style="125" customWidth="1"/><col min="4362" max="4362" width="10.7109375" style="125" customWidth="1"/><col min="4363" max="4363" width="8.5703125" style="125" customWidth="1"/><col min="4364" max="4364" width="12.42578125" style="125" customWidth="1"/><col min="4365" max="4366" width="11.28515625" style="125" customWidth="1"/><col min="4367" max="4367" width="10.42578125" style="125" customWidth="1"/><col min="4368" max="4368" width="11.42578125" style="125"/><col min="4369" max="4370" width="12.5703125" style="125" customWidth="1"/><col min="4371" max="4608" width="11.42578125" style="125"/><col min="4609" max="4609" width="3.28515625" style="125" customWidth="1"/><col min="4610" max="4610" width="56.140625" style="125" customWidth="1"/><col min="4611" max="4611" width="13" style="125" customWidth="1"/><col min="4612" max="4612" width="12.7109375" style="125" customWidth="1"/><col min="4613" max="4613" width="11.5703125" style="125" customWidth="1"/><col min="4614" max="4614" width="11.140625" style="125" customWidth="1"/><col min="4615" max="4615" width="11.28515625" style="125" customWidth="1"/><col min="4616" max="4616" width="10.140625" style="125" customWidth="1"/><col min="4617" max="4617" width="9.5703125" style="125" customWidth="1"/><col min="4618" max="4618" width="10.7109375" style="125" customWidth="1"/><col min="4619" max="4619" width="8.5703125" style="125" customWidth="1"/><col min="4620" max="4620" width="12.42578125" style="125" customWidth="1"/><col min="4621" max="4622" width="11.28515625" style="125" customWidth="1"/><col min="4623" max="4623" width="10.42578125" style="125" customWidth="1"/><col min="4624" max="4624" width="11.42578125" style="125"/><col min="4625" max="4626" width="12.5703125" style="125" customWidth="1"/><col min="4627" max="4864" width="11.42578125" style="125"/><col min="4865" max="4865" width="3.28515625" style="125" customWidth="1"/><col min="4866" max="4866" width="56.140625" style="125" customWidth="1"/><col min="4867" max="4867" width="13" style="125" customWidth="1"/><col min="4868" max="4868" width="12.7109375" style="125" customWidth="1"/><col min="4869" max="4869" width="11.5703125" style="125" customWidth="1"/><col min="4870" max="4870" width="11.140625" style="125" customWidth="1"/><col min="4871" max="4871" width="11.28515625" style="125" customWidth="1"/><col min="4872" max="4872" width="10.140625" style="125" customWidth="1"/><col min="4873" max="4873" width="9.5703125" style="125" customWidth="1"/><col min="4874" max="4874" width="10.7109375" style="125" customWidth="1"/><col min="4875" max="4875" width="8.5703125" style="125" customWidth="1"/><col min="4876" max="4876" width="12.42578125" style="125" customWidth="1"/><col min="4877" max="4878" width="11.28515625" style="125" customWidth="1"/><col min="4879" max="4879" width="10.42578125" style="125" customWidth="1"/><col min="4880" max="4880" width="11.42578125" style="125"/><col min="4881" max="4882" width="12.5703125" style="125" customWidth="1"/><col min="4883" max="5120" width="11.42578125" style="125"/><col min="5121" max="5121" width="3.28515625" style="125" customWidth="1"/><col min="5122" max="5122" width="56.140625" style="125" customWidth="1"/><col min="5123" max="5123" width="13" style="125" customWidth="1"/><col min="5124" max="5124" width="12.7109375" style="125" customWidth="1"/><col min="5125" max="5125" width="11.5703125" style="125" customWidth="1"/><col min="5126" max="5126" width="11.140625" style="125" customWidth="1"/><col min="5127" max="5127" width="11.28515625" style="125" customWidth="1"/><col min="5128" max="5128" width="10.140625" style="125" customWidth="1"/><col min="5129" max="5129" width="9.5703125" style="125" customWidth="1"/><col min="5130" max="5130" width="10.7109375" style="125" customWidth="1"/><col min="5131" max="5131" width="8.5703125" style="125" customWidth="1"/><col min="5132" max="5132" width="12.42578125" style="125" customWidth="1"/><col min="5133" max="5134" width="11.28515625" style="125" customWidth="1"/><col min="5135" max="5135" width="10.42578125" style="125" customWidth="1"/><col min="5136" max="5136" width="11.42578125" style="125"/><col min="5137" max="5138" width="12.5703125" style="125" customWidth="1"/><col min="5139" max="5376" width="11.42578125" style="125"/><col min="5377" max="5377" width="3.28515625" style="125" customWidth="1"/><col min="5378" max="5378" width="56.140625" style="125" customWidth="1"/><col min="5379" max="5379" width="13" style="125" customWidth="1"/><col min="5380" max="5380" width="12.7109375" style="125" customWidth="1"/><col min="5381" max="5381" width="11.5703125" style="125" customWidth="1"/><col min="5382" max="5382" width="11.140625" style="125" customWidth="1"/><col min="5383" max="5383" width="11.28515625" style="125" customWidth="1"/><col min="5384" max="5384" width="10.140625" style="125" customWidth="1"/><col min="5385" max="5385" width="9.5703125" style="125" customWidth="1"/><col min="5386" max="5386" width="10.7109375" style="125" customWidth="1"/><col min="5387" max="5387" width="8.5703125" style="125" customWidth="1"/><col min="5388" max="5388" width="12.42578125" style="125" customWidth="1"/><col min="5389" max="5390" width="11.28515625" style="125" customWidth="1"/><col min="5391" max="5391" width="10.42578125" style="125" customWidth="1"/><col min="5392" max="5392" width="11.42578125" style="125"/><col min="5393" max="5394" width="12.5703125" style="125" customWidth="1"/><col min="5395" max="5632" width="11.42578125" style="125"/><col min="5633" max="5633" width="3.28515625" style="125" customWidth="1"/><col min="5634" max="5634" width="56.140625" style="125" customWidth="1"/><col min="5635" max="5635" width="13" style="125" customWidth="1"/><col min="5636" max="5636" width="12.7109375" style="125" customWidth="1"/><col min="5637" max="5637" width="11.5703125" style="125" customWidth="1"/><col min="5638" max="5638" width="11.140625" style="125" customWidth="1"/><col min="5639" max="5639" width="11.28515625" style="125" customWidth="1"/><col min="5640" max="5640" width="10.140625" style="125" customWidth="1"/><col min="5641" max="5641" width="9.5703125" style="125" customWidth="1"/><col min="5642" max="5642" width="10.7109375" style="125" customWidth="1"/><col min="5643" max="5643" width="8.5703125" style="125" customWidth="1"/><col min="5644" max="5644" width="12.42578125" style="125" customWidth="1"/><col min="5645" max="5646" width="11.28515625" style="125" customWidth="1"/><col min="5647" max="5647" width="10.42578125" style="125" customWidth="1"/><col min="5648" max="5648" width="11.42578125" style="125"/><col min="5649" max="5650" width="12.5703125" style="125" customWidth="1"/><col min="5651" max="5888" width="11.42578125" style="125"/><col min="5889" max="5889" width="3.28515625" style="125" customWidth="1"/><col min="5890" max="5890" width="56.140625" style="125" customWidth="1"/><col min="5891" max="5891" width="13" style="125" customWidth="1"/><col min="5892" max="5892" width="12.7109375" style="125" customWidth="1"/><col min="5893" max="5893" width="11.5703125" style="125" customWidth="1"/><col min="5894" max="5894" width="11.140625" style="125" customWidth="1"/><col min="5895" max="5895" width="11.28515625" style="125" customWidth="1"/><col min="5896" max="5896" width="10.140625" style="125" customWidth="1"/><col min="5897" max="5897" width="9.5703125" style="125" customWidth="1"/><col min="5898" max="5898" width="10.7109375" style="125" customWidth="1"/><col min="5899" max="5899" width="8.5703125" style="125" customWidth="1"/><col min="5900" max="5900" width="12.42578125" style="125" customWidth="1"/><col min="5901" max="5902" width="11.28515625" style="125" customWidth="1"/><col min="5903" max="5903" width="10.42578125" style="125" customWidth="1"/><col min="5904" max="5904" width="11.42578125" style="125"/><col min="5905" max="5906" width="12.5703125" style="125" customWidth="1"/><col min="5907" max="6144" width="11.42578125" style="125"/><col min="6145" max="6145" width="3.28515625" style="125" customWidth="1"/><col min="6146" max="6146" width="56.140625" style="125" customWidth="1"/><col min="6147" max="6147" width="13" style="125" customWidth="1"/><col min="6148" max="6148" width="12.7109375" style="125" customWidth="1"/><col min="6149" max="6149" width="11.5703125" style="125" customWidth="1"/><col min="6150" max="6150" width="11.140625" style="125" customWidth="1"/><col min="6151" max="6151" width="11.28515625" style="125" customWidth="1"/><col min="6152" max="6152" width="10.140625" style="125" customWidth="1"/><col min="6153" max="6153" width="9.5703125" style="125" customWidth="1"/><col min="6154" max="6154" width="10.7109375" style="125" customWidth="1"/><col min="6155" max="6155" width="8.5703125" style="125" customWidth="1"/><col min="6156" max="6156" width="12.42578125" style="125" customWidth="1"/><col min="6157" max="6158" width="11.28515625" style="125" customWidth="1"/><col min="6159" max="6159" width="10.42578125" style="125" customWidth="1"/><col min="6160" max="6160" width="11.42578125" style="125"/><col min="6161" max="6162" width="12.5703125" style="125" customWidth="1"/><col min="6163" max="6400" width="11.42578125" style="125"/><col min="6401" max="6401" width="3.28515625" style="125" customWidth="1"/><col min="6402" max="6402" width="56.140625" style="125" customWidth="1"/><col min="6403" max="6403" width="13" style="125" customWidth="1"/><col min="6404" max="6404" width="12.7109375" style="125" customWidth="1"/><col min="6405" max="6405" width="11.5703125" style="125" customWidth="1"/><col min="6406" max="6406" width="11.140625" style="125" customWidth="1"/><col min="6407" max="6407" width="11.28515625" style="125" customWidth="1"/><col min="6408" max="6408" width="10.140625" style="125" customWidth="1"/><col min="6409" max="6409" width="9.5703125" style="125" customWidth="1"/><col min="6410" max="6410" width="10.7109375" style="125" customWidth="1"/><col min="6411" max="6411" width="8.5703125" style="125" customWidth="1"/><col min="6412" max="6412" width="12.42578125" style="125" customWidth="1"/><col min="6413" max="6414" width="11.28515625" style="125" customWidth="1"/><col min="6415" max="6415" width="10.42578125" style="125" customWidth="1"/><col min="6416" max="6416" width="11.42578125" style="125"/><col min="6417" max="6418" width="12.5703125" style="125" customWidth="1"/><col min="6419" max="6656" width="11.42578125" style="125"/><col min="6657" max="6657" width="3.28515625" style="125" customWidth="1"/><col min="6658" max="6658" width="56.140625" style="125" customWidth="1"/><col min="6659" max="6659" width="13" style="125" customWidth="1"/><col min="6660" max="6660" width="12.7109375" style="125" customWidth="1"/><col min="6661" max="6661" width="11.5703125" style="125" customWidth="1"/><col min="6662" max="6662" width="11.140625" style="125" customWidth="1"/><col min="6663" max="6663" width="11.28515625" style="125" customWidth="1"/><col min="6664" max="6664" width="10.140625" style="125" customWidth="1"/><col min="6665" max="6665" width="9.5703125" style="125" customWidth="1"/><col min="6666" max="6666" width="10.7109375" style="125" customWidth="1"/><col min="6667" max="6667" width="8.5703125" style="125" customWidth="1"/><col min="6668" max="6668" width="12.42578125" style="125" customWidth="1"/><col min="6669" max="6670" width="11.28515625" style="125" customWidth="1"/><col min="6671" max="6671" width="10.42578125" style="125" customWidth="1"/><col min="6672" max="6672" width="11.42578125" style="125"/><col min="6673" max="6674" width="12.5703125" style="125" customWidth="1"/><col min="6675" max="6912" width="11.42578125" style="125"/><col min="6913" max="6913" width="3.28515625" style="125" customWidth="1"/><col min="6914" max="6914" width="56.140625" style="125" customWidth="1"/><col min="6915" max="6915" width="13" style="125" customWidth="1"/><col min="6916" max="6916" width="12.7109375" style="125" customWidth="1"/><col min="6917" max="6917" width="11.5703125" style="125" customWidth="1"/><col min="6918" max="6918" width="11.140625" style="125" customWidth="1"/><col min="6919" max="6919" width="11.28515625" style="125" customWidth="1"/><col min="6920" max="6920" width="10.140625" style="125" customWidth="1"/><col min="6921" max="6921" width="9.5703125" style="125" customWidth="1"/><col min="6922" max="6922" width="10.7109375" style="125" customWidth="1"/><col min="6923" max="6923" width="8.5703125" style="125" customWidth="1"/><col min="6924" max="6924" width="12.42578125" style="125" customWidth="1"/><col min="6925" max="6926" width="11.28515625" style="125" customWidth="1"/><col min="6927" max="6927" width="10.42578125" style="125" customWidth="1"/><col min="6928" max="6928" width="11.42578125" style="125"/><col min="6929" max="6930" width="12.5703125" style="125" customWidth="1"/><col min="6931" max="7168" width="11.42578125" style="125"/><col min="7169" max="7169" width="3.28515625" style="125" customWidth="1"/><col min="7170" max="7170" width="56.140625" style="125" customWidth="1"/><col min="7171" max="7171" width="13" style="125" customWidth="1"/><col min="7172" max="7172" width="12.7109375" style="125" customWidth="1"/><col min="7173" max="7173" width="11.5703125" style="125" customWidth="1"/><col min="7174" max="7174" width="11.140625" style="125" customWidth="1"/><col min="7175" max="7175" width="11.28515625" style="125" customWidth="1"/><col min="7176" max="7176" width="10.140625" style="125" customWidth="1"/><col min="7177" max="7177" width="9.5703125" style="125" customWidth="1"/><col min="7178" max="7178" width="10.7109375" style="125" customWidth="1"/><col min="7179" max="7179" width="8.5703125" style="125" customWidth="1"/><col min="7180" max="7180" width="12.42578125" style="125" customWidth="1"/><col min="7181" max="7182" width="11.28515625" style="125" customWidth="1"/><col min="7183" max="7183" width="10.42578125" style="125" customWidth="1"/><col min="7184" max="7184" width="11.42578125" style="125"/><col min="7185" max="7186" width="12.5703125" style="125" customWidth="1"/><col min="7187" max="7424" width="11.42578125" style="125"/><col min="7425" max="7425" width="3.28515625" style="125" customWidth="1"/><col min="7426" max="7426" width="56.140625" style="125" customWidth="1"/><col min="7427" max="7427" width="13" style="125" customWidth="1"/><col min="7428" max="7428" width="12.7109375" style="125" customWidth="1"/><col min="7429" max="7429" width="11.5703125" style="125" customWidth="1"/><col min="7430" max="7430" width="11.140625" style="125" customWidth="1"/><col min="7431" max="7431" width="11.28515625" style="125" customWidth="1"/><col min="7432" max="7432" width="10.140625" style="125" customWidth="1"/><col min="7433" max="7433" width="9.5703125" style="125" customWidth="1"/><col min="7434" max="7434" width="10.7109375" style="125" customWidth="1"/><col min="7435" max="7435" width="8.5703125" style="125" customWidth="1"/><col min="7436" max="7436" width="12.42578125" style="125" customWidth="1"/><col min="7437" max="7438" width="11.28515625" style="125" customWidth="1"/><col min="7439" max="7439" width="10.42578125" style="125" customWidth="1"/><col min="7440" max="7440" width="11.42578125" style="125"/><col min="7441" max="7442" width="12.5703125" style="125" customWidth="1"/><col min="7443" max="7680" width="11.42578125" style="125"/><col min="7681" max="7681" width="3.28515625" style="125" customWidth="1"/><col min="7682" max="7682" width="56.140625" style="125" customWidth="1"/><col min="7683" max="7683" width="13" style="125" customWidth="1"/><col min="7684" max="7684" width="12.7109375" style="125" customWidth="1"/><col min="7685" max="7685" width="11.5703125" style="125" customWidth="1"/><col min="7686" max="7686" width="11.140625" style="125" customWidth="1"/><col min="7687" max="7687" width="11.28515625" style="125" customWidth="1"/><col min="7688" max="7688" width="10.140625" style="125" customWidth="1"/><col min="7689" max="7689" width="9.5703125" style="125" customWidth="1"/><col min="7690" max="7690" width="10.7109375" style="125" customWidth="1"/><col min="7691" max="7691" width="8.5703125" style="125" customWidth="1"/><col min="7692" max="7692" width="12.42578125" style="125" customWidth="1"/><col min="7693" max="7694" width="11.28515625" style="125" customWidth="1"/><col min="7695" max="7695" width="10.42578125" style="125" customWidth="1"/><col min="7696" max="7696" width="11.42578125" style="125"/><col min="7697" max="7698" width="12.5703125" style="125" customWidth="1"/><col min="7699" max="7936" width="11.42578125" style="125"/><col min="7937" max="7937" width="3.28515625" style="125" customWidth="1"/><col min="7938" max="7938" width="56.140625" style="125" customWidth="1"/><col min="7939" max="7939" width="13" style="125" customWidth="1"/><col min="7940" max="7940" width="12.7109375" style="125" customWidth="1"/><col min="7941" max="7941" width="11.5703125" style="125" customWidth="1"/><col min="7942" max="7942" width="11.140625" style="125" customWidth="1"/><col min="7943" max="7943" width="11.28515625" style="125" customWidth="1"/><col min="7944" max="7944" width="10.140625" style="125" customWidth="1"/><col min="7945" max="7945" width="9.5703125" style="125" customWidth="1"/><col min="7946" max="7946" width="10.7109375" style="125" customWidth="1"/><col min="7947" max="7947" width="8.5703125" style="125" customWidth="1"/><col min="7948" max="7948" width="12.42578125" style="125" customWidth="1"/><col min="7949" max="7950" width="11.28515625" style="125" customWidth="1"/><col min="7951" max="7951" width="10.42578125" style="125" customWidth="1"/><col min="7952" max="7952" width="11.42578125" style="125"/><col min="7953" max="7954" width="12.5703125" style="125" customWidth="1"/><col min="7955" max="8192" width="11.42578125" style="125"/><col min="8193" max="8193" width="3.28515625" style="125" customWidth="1"/><col min="8194" max="8194" width="56.140625" style="125" customWidth="1"/><col min="8195" max="8195" width="13" style="125" customWidth="1"/><col min="8196" max="8196" width="12.7109375" style="125" customWidth="1"/><col min="8197" max="8197" width="11.5703125" style="125" customWidth="1"/><col min="8198" max="8198" width="11.140625" style="125" customWidth="1"/><col min="8199" max="8199" width="11.28515625" style="125" customWidth="1"/><col min="8200" max="8200" width="10.140625" style="125" customWidth="1"/><col min="8201" max="8201" width="9.5703125" style="125" customWidth="1"/><col min="8202" max="8202" width="10.7109375" style="125" customWidth="1"/><col min="8203" max="8203" width="8.5703125" style="125" customWidth="1"/><col min="8204" max="8204" width="12.42578125" style="125" customWidth="1"/><col min="8205" max="8206" width="11.28515625" style="125" customWidth="1"/><col min="8207" max="8207" width="10.42578125" style="125" customWidth="1"/><col min="8208" max="8208" width="11.42578125" style="125"/><col min="8209" max="8210" width="12.5703125" style="125" customWidth="1"/><col min="8211" max="8448" width="11.42578125" style="125"/><col min="8449" max="8449" width="3.28515625" style="125" customWidth="1"/><col min="8450" max="8450" width="56.140625" style="125" customWidth="1"/><col min="8451" max="8451" width="13" style="125" customWidth="1"/><col min="8452" max="8452" width="12.7109375" style="125" customWidth="1"/><col min="8453" max="8453" width="11.5703125" style="125" customWidth="1"/><col min="8454" max="8454" width="11.140625" style="125" customWidth="1"/><col min="8455" max="8455" width="11.28515625" style="125" customWidth="1"/><col min="8456" max="8456" width="10.140625" style="125" customWidth="1"/><col min="8457" max="8457" width="9.5703125" style="125" customWidth="1"/><col min="8458" max="8458" width="10.7109375" style="125" customWidth="1"/><col min="8459" max="8459" width="8.5703125" style="125" customWidth="1"/><col min="8460" max="8460" width="12.42578125" style="125" customWidth="1"/><col min="8461" max="8462" width="11.28515625" style="125" customWidth="1"/><col min="8463" max="8463" width="10.42578125" style="125" customWidth="1"/><col min="8464" max="8464" width="11.42578125" style="125"/><col min="8465" max="8466" width="12.5703125" style="125" customWidth="1"/><col min="8467" max="8704" width="11.42578125" style="125"/><col min="8705" max="8705" width="3.28515625" style="125" customWidth="1"/><col min="8706" max="8706" width="56.140625" style="125" customWidth="1"/><col min="8707" max="8707" width="13" style="125" customWidth="1"/><col min="8708" max="8708" width="12.7109375" style="125" customWidth="1"/><col min="8709" max="8709" width="11.5703125" style="125" customWidth="1"/><col min="8710" max="8710" width="11.140625" style="125" customWidth="1"/><col min="8711" max="8711" width="11.28515625" style="125" customWidth="1"/><col min="8712" max="8712" width="10.140625" style="125" customWidth="1"/><col min="8713" max="8713" width="9.5703125" style="125" customWidth="1"/><col min="8714" max="8714" width="10.7109375" style="125" customWidth="1"/><col min="8715" max="8715" width="8.5703125" style="125" customWidth="1"/><col min="8716" max="8716" width="12.42578125" style="125" customWidth="1"/><col min="8717" max="8718" width="11.28515625" style="125" customWidth="1"/><col min="8719" max="8719" width="10.42578125" style="125" customWidth="1"/><col min="8720" max="8720" width="11.42578125" style="125"/><col min="8721" max="8722" width="12.5703125" style="125" customWidth="1"/><col min="8723" max="8960" width="11.42578125" style="125"/><col min="8961" max="8961" width="3.28515625" style="125" customWidth="1"/><col min="8962" max="8962" width="56.140625" style="125" customWidth="1"/><col min="8963" max="8963" width="13" style="125" customWidth="1"/><col min="8964" max="8964" width="12.7109375" style="125" customWidth="1"/><col min="8965" max="8965" width="11.5703125" style="125" customWidth="1"/><col min="8966" max="8966" width="11.140625" style="125" customWidth="1"/><col min="8967" max="8967" width="11.28515625" style="125" customWidth="1"/><col min="8968" max="8968" width="10.140625" style="125" customWidth="1"/><col min="8969" max="8969" width="9.5703125" style="125" customWidth="1"/><col min="8970" max="8970" width="10.7109375" style="125" customWidth="1"/><col min="8971" max="8971" width="8.5703125" style="125" customWidth="1"/><col min="8972" max="8972" width="12.42578125" style="125" customWidth="1"/><col min="8973" max="8974" width="11.28515625" style="125" customWidth="1"/><col min="8975" max="8975" width="10.42578125" style="125" customWidth="1"/><col min="8976" max="8976" width="11.42578125" style="125"/><col min="8977" max="8978" width="12.5703125" style="125" customWidth="1"/><col min="8979" max="9216" width="11.42578125" style="125"/><col min="9217" max="9217" width="3.28515625" style="125" customWidth="1"/><col min="9218" max="9218" width="56.140625" style="125" customWidth="1"/><col min="9219" max="9219" width="13" style="125" customWidth="1"/><col min="9220" max="9220" width="12.7109375" style="125" customWidth="1"/><col min="9221" max="9221" width="11.5703125" style="125" customWidth="1"/><col min="9222" max="9222" width="11.140625" style="125" customWidth="1"/><col min="9223" max="9223" width="11.28515625" style="125" customWidth="1"/><col min="9224" max="9224" width="10.140625" style="125" customWidth="1"/><col min="9225" max="9225" width="9.5703125" style="125" customWidth="1"/><col min="9226" max="9226" width="10.7109375" style="125" customWidth="1"/><col min="9227" max="9227" width="8.5703125" style="125" customWidth="1"/><col min="9228" max="9228" width="12.42578125" style="125" customWidth="1"/><col min="9229" max="9230" width="11.28515625" style="125" customWidth="1"/><col min="9231" max="9231" width="10.42578125" style="125" customWidth="1"/><col min="9232" max="9232" width="11.42578125" style="125"/><col min="9233" max="9234" width="12.5703125" style="125" customWidth="1"/><col min="9235" max="9472" width="11.42578125" style="125"/><col min="9473" max="9473" width="3.28515625" style="125" customWidth="1"/><col min="9474" max="9474" width="56.140625" style="125" customWidth="1"/><col min="9475" max="9475" width="13" style="125" customWidth="1"/><col min="9476" max="9476" width="12.7109375" style="125" customWidth="1"/><col min="9477" max="9477" width="11.5703125" style="125" customWidth="1"/><col min="9478" max="9478" width="11.140625" style="125" customWidth="1"/><col min="9479" max="9479" width="11.28515625" style="125" customWidth="1"/><col min="9480" max="9480" width="10.140625" style="125" customWidth="1"/><col min="9481" max="9481" width="9.5703125" style="125" customWidth="1"/><col min="9482" max="9482" width="10.7109375" style="125" customWidth="1"/><col min="9483" max="9483" width="8.5703125" style="125" customWidth="1"/><col min="9484" max="9484" width="12.42578125" style="125" customWidth="1"/><col min="9485" max="9486" width="11.28515625" style="125" customWidth="1"/><col min="9487" max="9487" width="10.42578125" style="125" customWidth="1"/><col min="9488" max="9488" width="11.42578125" style="125"/><col min="9489" max="9490" width="12.5703125" style="125" customWidth="1"/><col min="9491" max="9728" width="11.42578125" style="125"/><col min="9729" max="9729" width="3.28515625" style="125" customWidth="1"/><col min="9730" max="9730" width="56.140625" style="125" customWidth="1"/><col min="9731" max="9731" width="13" style="125" customWidth="1"/><col min="9732" max="9732" width="12.7109375" style="125" customWidth="1"/><col min="9733" max="9733" width="11.5703125" style="125" customWidth="1"/><col min="9734" max="9734" width="11.140625" style="125" customWidth="1"/><col min="9735" max="9735" width="11.28515625" style="125" customWidth="1"/><col min="9736" max="9736" width="10.140625" style="125" customWidth="1"/><col min="9737" max="9737" width="9.5703125" style="125" customWidth="1"/><col min="9738" max="9738" width="10.7109375" style="125" customWidth="1"/><col min="9739" max="9739" width="8.5703125" style="125" customWidth="1"/><col min="9740" max="9740" width="12.42578125" style="125" customWidth="1"/><col min="9741" max="9742" width="11.28515625" style="125" customWidth="1"/><col min="9743" max="9743" width="10.42578125" style="125" customWidth="1"/><col min="9744" max="9744" width="11.42578125" style="125"/><col min="9745" max="9746" width="12.5703125" style="125" customWidth="1"/><col min="9747" max="9984" width="11.42578125" style="125"/><col min="9985" max="9985" width="3.28515625" style="125" customWidth="1"/><col min="9986" max="9986" width="56.140625" style="125" customWidth="1"/><col min="9987" max="9987" width="13" style="125" customWidth="1"/><col min="9988" max="9988" width="12.7109375" style="125" customWidth="1"/><col min="9989" max="9989" width="11.5703125" style="125" customWidth="1"/><col min="9990" max="9990" width="11.140625" style="125" customWidth="1"/><col min="9991" max="9991" width="11.28515625" style="125" customWidth="1"/><col min="9992" max="9992" width="10.140625" style="125" customWidth="1"/><col min="9993" max="9993" width="9.5703125" style="125" customWidth="1"/><col min="9994" max="9994" width="10.7109375" style="125" customWidth="1"/><col min="9995" max="9995" width="8.5703125" style="125" customWidth="1"/><col min="9996" max="9996" width="12.42578125" style="125" customWidth="1"/><col min="9997" max="9998" width="11.28515625" style="125" customWidth="1"/><col min="9999" max="9999" width="10.42578125" style="125" customWidth="1"/><col min="10000" max="10000" width="11.42578125" style="125"/><col min="10001" max="10002" width="12.5703125" style="125" customWidth="1"/><col min="10003" max="10240" width="11.42578125" style="125"/><col min="10241" max="10241" width="3.28515625" style="125" customWidth="1"/><col min="10242" max="10242" width="56.140625" style="125" customWidth="1"/><col min="10243" max="10243" width="13" style="125" customWidth="1"/><col min="10244" max="10244" width="12.7109375" style="125" customWidth="1"/><col min="10245" max="10245" width="11.5703125" style="125" customWidth="1"/><col min="10246" max="10246" width="11.140625" style="125" customWidth="1"/><col min="10247" max="10247" width="11.28515625" style="125" customWidth="1"/><col min="10248" max="10248" width="10.140625" style="125" customWidth="1"/><col min="10249" max="10249" width="9.5703125" style="125" customWidth="1"/><col min="10250" max="10250" width="10.7109375" style="125" customWidth="1"/><col min="10251" max="10251" width="8.5703125" style="125" customWidth="1"/><col min="10252" max="10252" width="12.42578125" style="125" customWidth="1"/><col min="10253" max="10254" width="11.28515625" style="125" customWidth="1"/><col min="10255" max="10255" width="10.42578125" style="125" customWidth="1"/><col min="10256" max="10256" width="11.42578125" style="125"/><col min="10257" max="10258" width="12.5703125" style="125" customWidth="1"/><col min="10259" max="10496" width="11.42578125" style="125"/><col min="10497" max="10497" width="3.28515625" style="125" customWidth="1"/><col min="10498" max="10498" width="56.140625" style="125" customWidth="1"/><col min="10499" max="10499" width="13" style="125" customWidth="1"/><col min="10500" max="10500" width="12.7109375" style="125" customWidth="1"/><col min="10501" max="10501" width="11.5703125" style="125" customWidth="1"/><col min="10502" max="10502" width="11.140625" style="125" customWidth="1"/><col min="10503" max="10503" width="11.28515625" style="125" customWidth="1"/><col min="10504" max="10504" width="10.140625" style="125" customWidth="1"/><col min="10505" max="10505" width="9.5703125" style="125" customWidth="1"/><col min="10506" max="10506" width="10.7109375" style="125" customWidth="1"/><col min="10507" max="10507" width="8.5703125" style="125" customWidth="1"/><col min="10508" max="10508" width="12.42578125" style="125" customWidth="1"/><col min="10509" max="10510" width="11.28515625" style="125" customWidth="1"/><col min="10511" max="10511" width="10.42578125" style="125" customWidth="1"/><col min="10512" max="10512" width="11.42578125" style="125"/><col min="10513" max="10514" width="12.5703125" style="125" customWidth="1"/><col min="10515" max="10752" width="11.42578125" style="125"/><col min="10753" max="10753" width="3.28515625" style="125" customWidth="1"/><col min="10754" max="10754" width="56.140625" style="125" customWidth="1"/><col min="10755" max="10755" width="13" style="125" customWidth="1"/><col min="10756" max="10756" width="12.7109375" style="125" customWidth="1"/><col min="10757" max="10757" width="11.5703125" style="125" customWidth="1"/><col min="10758" max="10758" width="11.140625" style="125" customWidth="1"/><col min="10759" max="10759" width="11.28515625" style="125" customWidth="1"/><col min="10760" max="10760" width="10.140625" style="125" customWidth="1"/><col min="10761" max="10761" width="9.5703125" style="125" customWidth="1"/><col min="10762" max="10762" width="10.7109375" style="125" customWidth="1"/><col min="10763" max="10763" width="8.5703125" style="125" customWidth="1"/><col min="10764" max="10764" width="12.42578125" style="125" customWidth="1"/><col min="10765" max="10766" width="11.28515625" style="125" customWidth="1"/><col min="10767" max="10767" width="10.42578125" style="125" customWidth="1"/><col min="10768" max="10768" width="11.42578125" style="125"/><col min="10769" max="10770" width="12.5703125" style="125" customWidth="1"/><col min="10771" max="11008" width="11.42578125" style="125"/><col min="11009" max="11009" width="3.28515625" style="125" customWidth="1"/><col min="11010" max="11010" width="56.140625" style="125" customWidth="1"/><col min="11011" max="11011" width="13" style="125" customWidth="1"/><col min="11012" max="11012" width="12.7109375" style="125" customWidth="1"/><col min="11013" max="11013" width="11.5703125" style="125" customWidth="1"/><col min="11014" max="11014" width="11.140625" style="125" customWidth="1"/><col min="11015" max="11015" width="11.28515625" style="125" customWidth="1"/><col min="11016" max="11016" width="10.140625" style="125" customWidth="1"/><col min="11017" max="11017" width="9.5703125" style="125" customWidth="1"/><col min="11018" max="11018" width="10.7109375" style="125" customWidth="1"/><col min="11019" max="11019" width="8.5703125" style="125" customWidth="1"/><col min="11020" max="11020" width="12.42578125" style="125" customWidth="1"/><col min="11021" max="11022" width="11.28515625" style="125" customWidth="1"/><col min="11023" max="11023" width="10.42578125" style="125" customWidth="1"/><col min="11024" max="11024" width="11.42578125" style="125"/><col min="11025" max="11026" width="12.5703125" style="125" customWidth="1"/><col min="11027" max="11264" width="11.42578125" style="125"/><col min="11265" max="11265" width="3.28515625" style="125" customWidth="1"/><col min="11266" max="11266" width="56.140625" style="125" customWidth="1"/><col min="11267" max="11267" width="13" style="125" customWidth="1"/><col min="11268" max="11268" width="12.7109375" style="125" customWidth="1"/><col min="11269" max="11269" width="11.5703125" style="125" customWidth="1"/><col min="11270" max="11270" width="11.140625" style="125" customWidth="1"/><col min="11271" max="11271" width="11.28515625" style="125" customWidth="1"/><col min="11272" max="11272" width="10.140625" style="125" customWidth="1"/><col min="11273" max="11273" width="9.5703125" style="125" customWidth="1"/><col min="11274" max="11274" width="10.7109375" style="125" customWidth="1"/><col min="11275" max="11275" width="8.5703125" style="125" customWidth="1"/><col min="11276" max="11276" width="12.42578125" style="125" customWidth="1"/><col min="11277" max="11278" width="11.28515625" style="125" customWidth="1"/><col min="11279" max="11279" width="10.42578125" style="125" customWidth="1"/><col min="11280" max="11280" width="11.42578125" style="125"/><col min="11281" max="11282" width="12.5703125" style="125" customWidth="1"/><col min="11283" max="11520" width="11.42578125" style="125"/><col min="11521" max="11521" width="3.28515625" style="125" customWidth="1"/><col min="11522" max="11522" width="56.140625" style="125" customWidth="1"/><col min="11523" max="11523" width="13" style="125" customWidth="1"/><col min="11524" max="11524" width="12.7109375" style="125" customWidth="1"/><col min="11525" max="11525" width="11.5703125" style="125" customWidth="1"/><col min="11526" max="11526" width="11.140625" style="125" customWidth="1"/><col min="11527" max="11527" width="11.28515625" style="125" customWidth="1"/><col min="11528" max="11528" width="10.140625" style="125" customWidth="1"/><col min="11529" max="11529" width="9.5703125" style="125" customWidth="1"/><col min="11530" max="11530" width="10.7109375" style="125" customWidth="1"/><col min="11531" max="11531" width="8.5703125" style="125" customWidth="1"/><col min="11532" max="11532" width="12.42578125" style="125" customWidth="1"/><col min="11533" max="11534" width="11.28515625" style="125" customWidth="1"/><col min="11535" max="11535" width="10.42578125" style="125" customWidth="1"/><col min="11536" max="11536" width="11.42578125" style="125"/><col min="11537" max="11538" width="12.5703125" style="125" customWidth="1"/><col min="11539" max="11776" width="11.42578125" style="125"/><col min="11777" max="11777" width="3.28515625" style="125" customWidth="1"/><col min="11778" max="11778" width="56.140625" style="125" customWidth="1"/><col min="11779" max="11779" width="13" style="125" customWidth="1"/><col min="11780" max="11780" width="12.7109375" style="125" customWidth="1"/><col min="11781" max="11781" width="11.5703125" style="125" customWidth="1"/><col min="11782" max="11782" width="11.140625" style="125" customWidth="1"/><col min="11783" max="11783" width="11.28515625" style="125" customWidth="1"/><col min="11784" max="11784" width="10.140625" style="125" customWidth="1"/><col min="11785" max="11785" width="9.5703125" style="125" customWidth="1"/><col min="11786" max="11786" width="10.7109375" style="125" customWidth="1"/><col min="11787" max="11787" width="8.5703125" style="125" customWidth="1"/><col min="11788" max="11788" width="12.42578125" style="125" customWidth="1"/><col min="11789" max="11790" width="11.28515625" style="125" customWidth="1"/><col min="11791" max="11791" width="10.42578125" style="125" customWidth="1"/><col min="11792" max="11792" width="11.42578125" style="125"/><col min="11793" max="11794" width="12.5703125" style="125" customWidth="1"/><col min="11795" max="12032" width="11.42578125" style="125"/><col min="12033" max="12033" width="3.28515625" style="125" customWidth="1"/><col min="12034" max="12034" width="56.140625" style="125" customWidth="1"/><col min="12035" max="12035" width="13" style="125" customWidth="1"/><col min="12036" max="12036" width="12.7109375" style="125" customWidth="1"/><col min="12037" max="12037" width="11.5703125" style="125" customWidth="1"/><col min="12038" max="12038" width="11.140625" style="125" customWidth="1"/><col min="12039" max="12039" width="11.28515625" style="125" customWidth="1"/><col min="12040" max="12040" width="10.140625" style="125" customWidth="1"/><col min="12041" max="12041" width="9.5703125" style="125" customWidth="1"/><col min="12042" max="12042" width="10.7109375" style="125" customWidth="1"/><col min="12043" max="12043" width="8.5703125" style="125" customWidth="1"/><col min="12044" max="12044" width="12.42578125" style="125" customWidth="1"/><col min="12045" max="12046" width="11.28515625" style="125" customWidth="1"/><col min="12047" max="12047" width="10.42578125" style="125" customWidth="1"/><col min="12048" max="12048" width="11.42578125" style="125"/><col min="12049" max="12050" width="12.5703125" style="125" customWidth="1"/><col min="12051" max="12288" width="11.42578125" style="125"/><col min="12289" max="12289" width="3.28515625" style="125" customWidth="1"/><col min="12290" max="12290" width="56.140625" style="125" customWidth="1"/><col min="12291" max="12291" width="13" style="125" customWidth="1"/><col min="12292" max="12292" width="12.7109375" style="125" customWidth="1"/><col min="12293" max="12293" width="11.5703125" style="125" customWidth="1"/><col min="12294" max="12294" width="11.140625" style="125" customWidth="1"/><col min="12295" max="12295" width="11.28515625" style="125" customWidth="1"/><col min="12296" max="12296" width="10.140625" style="125" customWidth="1"/><col min="12297" max="12297" width="9.5703125" style="125" customWidth="1"/><col min="12298" max="12298" width="10.7109375" style="125" customWidth="1"/><col min="12299" max="12299" width="8.5703125" style="125" customWidth="1"/><col min="12300" max="12300" width="12.42578125" style="125" customWidth="1"/><col min="12301" max="12302" width="11.28515625" style="125" customWidth="1"/><col min="12303" max="12303" width="10.42578125" style="125" customWidth="1"/><col min="12304" max="12304" width="11.42578125" style="125"/><col min="12305" max="12306" width="12.5703125" style="125" customWidth="1"/><col min="12307" max="12544" width="11.42578125" style="125"/><col min="12545" max="12545" width="3.28515625" style="125" customWidth="1"/><col min="12546" max="12546" width="56.140625" style="125" customWidth="1"/><col min="12547" max="12547" width="13" style="125" customWidth="1"/><col min="12548" max="12548" width="12.7109375" style="125" customWidth="1"/><col min="12549" max="12549" width="11.5703125" style="125" customWidth="1"/><col min="12550" max="12550" width="11.140625" style="125" customWidth="1"/><col min="12551" max="12551" width="11.28515625" style="125" customWidth="1"/><col min="12552" max="12552" width="10.140625" style="125" customWidth="1"/><col min="12553" max="12553" width="9.5703125" style="125" customWidth="1"/><col min="12554" max="12554" width="10.7109375" style="125" customWidth="1"/><col min="12555" max="12555" width="8.5703125" style="125" customWidth="1"/><col min="12556" max="12556" width="12.42578125" style="125" customWidth="1"/><col min="12557" max="12558" width="11.28515625" style="125" customWidth="1"/><col min="12559" max="12559" width="10.42578125" style="125" customWidth="1"/><col min="12560" max="12560" width="11.42578125" style="125"/><col min="12561" max="12562" width="12.5703125" style="125" customWidth="1"/><col min="12563" max="12800" width="11.42578125" style="125"/><col min="12801" max="12801" width="3.28515625" style="125" customWidth="1"/><col min="12802" max="12802" width="56.140625" style="125" customWidth="1"/><col min="12803" max="12803" width="13" style="125" customWidth="1"/><col min="12804" max="12804" width="12.7109375" style="125" customWidth="1"/><col min="12805" max="12805" width="11.5703125" style="125" customWidth="1"/><col min="12806" max="12806" width="11.140625" style="125" customWidth="1"/><col min="12807" max="12807" width="11.28515625" style="125" customWidth="1"/><col min="12808" max="12808" width="10.140625" style="125" customWidth="1"/><col min="12809" max="12809" width="9.5703125" style="125" customWidth="1"/><col min="12810" max="12810" width="10.7109375" style="125" customWidth="1"/><col min="12811" max="12811" width="8.5703125" style="125" customWidth="1"/><col min="12812" max="12812" width="12.42578125" style="125" customWidth="1"/><col min="12813" max="12814" width="11.28515625" style="125" customWidth="1"/><col min="12815" max="12815" width="10.42578125" style="125" customWidth="1"/><col min="12816" max="12816" width="11.42578125" style="125"/><col min="12817" max="12818" width="12.5703125" style="125" customWidth="1"/><col min="12819" max="13056" width="11.42578125" style="125"/><col min="13057" max="13057" width="3.28515625" style="125" customWidth="1"/><col min="13058" max="13058" width="56.140625" style="125" customWidth="1"/><col min="13059" max="13059" width="13" style="125" customWidth="1"/><col min="13060" max="13060" width="12.7109375" style="125" customWidth="1"/><col min="13061" max="13061" width="11.5703125" style="125" customWidth="1"/><col min="13062" max="13062" width="11.140625" style="125" customWidth="1"/><col min="13063" max="13063" width="11.28515625" style="125" customWidth="1"/><col min="13064" max="13064" width="10.140625" style="125" customWidth="1"/><col min="13065" max="13065" width="9.5703125" style="125" customWidth="1"/><col min="13066" max="13066" width="10.7109375" style="125" customWidth="1"/><col min="13067" max="13067" width="8.5703125" style="125" customWidth="1"/><col min="13068" max="13068" width="12.42578125" style="125" customWidth="1"/><col min="13069" max="13070" width="11.28515625" style="125" customWidth="1"/><col min="13071" max="13071" width="10.42578125" style="125" customWidth="1"/><col min="13072" max="13072" width="11.42578125" style="125"/><col min="13073" max="13074" width="12.5703125" style="125" customWidth="1"/><col min="13075" max="13312" width="11.42578125" style="125"/><col min="13313" max="13313" width="3.28515625" style="125" customWidth="1"/><col min="13314" max="13314" width="56.140625" style="125" customWidth="1"/><col min="13315" max="13315" width="13" style="125" customWidth="1"/><col min="13316" max="13316" width="12.7109375" style="125" customWidth="1"/><col min="13317" max="13317" width="11.5703125" style="125" customWidth="1"/><col min="13318" max="13318" width="11.140625" style="125" customWidth="1"/><col min="13319" max="13319" width="11.28515625" style="125" customWidth="1"/><col min="13320" max="13320" width="10.140625" style="125" customWidth="1"/><col min="13321" max="13321" width="9.5703125" style="125" customWidth="1"/><col min="13322" max="13322" width="10.7109375" style="125" customWidth="1"/><col min="13323" max="13323" width="8.5703125" style="125" customWidth="1"/><col min="13324" max="13324" width="12.42578125" style="125" customWidth="1"/><col min="13325" max="13326" width="11.28515625" style="125" customWidth="1"/><col min="13327" max="13327" width="10.42578125" style="125" customWidth="1"/><col min="13328" max="13328" width="11.42578125" style="125"/><col min="13329" max="13330" width="12.5703125" style="125" customWidth="1"/><col min="13331" max="13568" width="11.42578125" style="125"/><col min="13569" max="13569" width="3.28515625" style="125" customWidth="1"/><col min="13570" max="13570" width="56.140625" style="125" customWidth="1"/><col min="13571" max="13571" width="13" style="125" customWidth="1"/><col min="13572" max="13572" width="12.7109375" style="125" customWidth="1"/><col min="13573" max="13573" width="11.5703125" style="125" customWidth="1"/><col min="13574" max="13574" width="11.140625" style="125" customWidth="1"/><col min="13575" max="13575" width="11.28515625" style="125" customWidth="1"/><col min="13576" max="13576" width="10.140625" style="125" customWidth="1"/><col min="13577" max="13577" width="9.5703125" style="125" customWidth="1"/><col min="13578" max="13578" width="10.7109375" style="125" customWidth="1"/><col min="13579" max="13579" width="8.5703125" style="125" customWidth="1"/><col min="13580" max="13580" width="12.42578125" style="125" customWidth="1"/><col min="13581" max="13582" width="11.28515625" style="125" customWidth="1"/><col min="13583" max="13583" width="10.42578125" style="125" customWidth="1"/><col min="13584" max="13584" width="11.42578125" style="125"/><col min="13585" max="13586" width="12.5703125" style="125" customWidth="1"/><col min="13587" max="13824" width="11.42578125" style="125"/><col min="13825" max="13825" width="3.28515625" style="125" customWidth="1"/><col min="13826" max="13826" width="56.140625" style="125" customWidth="1"/><col min="13827" max="13827" width="13" style="125" customWidth="1"/><col min="13828" max="13828" width="12.7109375" style="125" customWidth="1"/><col min="13829" max="13829" width="11.5703125" style="125" customWidth="1"/><col min="13830" max="13830" width="11.140625" style="125" customWidth="1"/><col min="13831" max="13831" width="11.28515625" style="125" customWidth="1"/><col min="13832" max="13832" width="10.140625" style="125" customWidth="1"/><col min="13833" max="13833" width="9.5703125" style="125" customWidth="1"/><col min="13834" max="13834" width="10.7109375" style="125" customWidth="1"/><col min="13835" max="13835" width="8.5703125" style="125" customWidth="1"/><col min="13836" max="13836" width="12.42578125" style="125" customWidth="1"/><col min="13837" max="13838" width="11.28515625" style="125" customWidth="1"/><col min="13839" max="13839" width="10.42578125" style="125" customWidth="1"/><col min="13840" max="13840" width="11.42578125" style="125"/><col min="13841" max="13842" width="12.5703125" style="125" customWidth="1"/><col min="13843" max="14080" width="11.42578125" style="125"/><col min="14081" max="14081" width="3.28515625" style="125" customWidth="1"/><col min="14082" max="14082" width="56.140625" style="125" customWidth="1"/><col min="14083" max="14083" width="13" style="125" customWidth="1"/><col min="14084" max="14084" width="12.7109375" style="125" customWidth="1"/><col min="14085" max="14085" width="11.5703125" style="125" customWidth="1"/><col min="14086" max="14086" width="11.140625" style="125" customWidth="1"/><col min="14087" max="14087" width="11.28515625" style="125" customWidth="1"/><col min="14088" max="14088" width="10.140625" style="125" customWidth="1"/><col min="14089" max="14089" width="9.5703125" style="125" customWidth="1"/><col min="14090" max="14090" width="10.7109375" style="125" customWidth="1"/><col min="14091" max="14091" width="8.5703125" style="125" customWidth="1"/><col min="14092" max="14092" width="12.42578125" style="125" customWidth="1"/><col min="14093" max="14094" width="11.28515625" style="125" customWidth="1"/><col min="14095" max="14095" width="10.42578125" style="125" customWidth="1"/><col min="14096" max="14096" width="11.42578125" style="125"/><col min="14097" max="14098" width="12.5703125" style="125" customWidth="1"/><col min="14099" max="14336" width="11.42578125" style="125"/><col min="14337" max="14337" width="3.28515625" style="125" customWidth="1"/><col min="14338" max="14338" width="56.140625" style="125" customWidth="1"/><col min="14339" max="14339" width="13" style="125" customWidth="1"/><col min="14340" max="14340" width="12.7109375" style="125" customWidth="1"/><col min="14341" max="14341" width="11.5703125" style="125" customWidth="1"/><col min="14342" max="14342" width="11.140625" style="125" customWidth="1"/><col min="14343" max="14343" width="11.28515625" style="125" customWidth="1"/><col min="14344" max="14344" width="10.140625" style="125" customWidth="1"/><col min="14345" max="14345" width="9.5703125" style="125" customWidth="1"/><col min="14346" max="14346" width="10.7109375" style="125" customWidth="1"/><col min="14347" max="14347" width="8.5703125" style="125" customWidth="1"/><col min="14348" max="14348" width="12.42578125" style="125" customWidth="1"/><col min="14349" max="14350" width="11.28515625" style="125" customWidth="1"/><col min="14351" max="14351" width="10.42578125" style="125" customWidth="1"/><col min="14352" max="14352" width="11.42578125" style="125"/><col min="14353" max="14354" width="12.5703125" style="125" customWidth="1"/><col min="14355" max="14592" width="11.42578125" style="125"/><col min="14593" max="14593" width="3.28515625" style="125" customWidth="1"/><col min="14594" max="14594" width="56.140625" style="125" customWidth="1"/><col min="14595" max="14595" width="13" style="125" customWidth="1"/><col min="14596" max="14596" width="12.7109375" style="125" customWidth="1"/><col min="14597" max="14597" width="11.5703125" style="125" customWidth="1"/><col min="14598" max="14598" width="11.140625" style="125" customWidth="1"/><col min="14599" max="14599" width="11.28515625" style="125" customWidth="1"/><col min="14600" max="14600" width="10.140625" style="125" customWidth="1"/><col min="14601" max="14601" width="9.5703125" style="125" customWidth="1"/><col min="14602" max="14602" width="10.7109375" style="125" customWidth="1"/><col min="14603" max="14603" width="8.5703125" style="125" customWidth="1"/><col min="14604" max="14604" width="12.42578125" style="125" customWidth="1"/><col min="14605" max="14606" width="11.28515625" style="125" customWidth="1"/><col min="14607" max="14607" width="10.42578125" style="125" customWidth="1"/><col min="14608" max="14608" width="11.42578125" style="125"/><col min="14609" max="14610" width="12.5703125" style="125" customWidth="1"/><col min="14611" max="14848" width="11.42578125" style="125"/><col min="14849" max="14849" width="3.28515625" style="125" customWidth="1"/><col min="14850" max="14850" width="56.140625" style="125" customWidth="1"/><col min="14851" max="14851" width="13" style="125" customWidth="1"/><col min="14852" max="14852" width="12.7109375" style="125" customWidth="1"/><col min="14853" max="14853" width="11.5703125" style="125" customWidth="1"/><col min="14854" max="14854" width="11.140625" style="125" customWidth="1"/><col min="14855" max="14855" width="11.28515625" style="125" customWidth="1"/><col min="14856" max="14856" width="10.140625" style="125" customWidth="1"/><col min="14857" max="14857" width="9.5703125" style="125" customWidth="1"/><col min="14858" max="14858" width="10.7109375" style="125" customWidth="1"/><col min="14859" max="14859" width="8.5703125" style="125" customWidth="1"/><col min="14860" max="14860" width="12.42578125" style="125" customWidth="1"/><col min="14861" max="14862" width="11.28515625" style="125" customWidth="1"/><col min="14863" max="14863" width="10.42578125" style="125" customWidth="1"/><col min="14864" max="14864" width="11.42578125" style="125"/><col min="14865" max="14866" width="12.5703125" style="125" customWidth="1"/><col min="14867" max="15104" width="11.42578125" style="125"/><col min="15105" max="15105" width="3.28515625" style="125" customWidth="1"/><col min="15106" max="15106" width="56.140625" style="125" customWidth="1"/><col min="15107" max="15107" width="13" style="125" customWidth="1"/><col min="15108" max="15108" width="12.7109375" style="125" customWidth="1"/><col min="15109" max="15109" width="11.5703125" style="125" customWidth="1"/><col min="15110" max="15110" width="11.140625" style="125" customWidth="1"/><col min="15111" max="15111" width="11.28515625" style="125" customWidth="1"/><col min="15112" max="15112" width="10.140625" style="125" customWidth="1"/><col min="15113" max="15113" width="9.5703125" style="125" customWidth="1"/><col min="15114" max="15114" width="10.7109375" style="125" customWidth="1"/><col min="15115" max="15115" width="8.5703125" style="125" customWidth="1"/><col min="15116" max="15116" width="12.42578125" style="125" customWidth="1"/><col min="15117" max="15118" width="11.28515625" style="125" customWidth="1"/><col min="15119" max="15119" width="10.42578125" style="125" customWidth="1"/><col min="15120" max="15120" width="11.42578125" style="125"/><col min="15121" max="15122" width="12.5703125" style="125" customWidth="1"/><col min="15123" max="15360" width="11.42578125" style="125"/><col min="15361" max="15361" width="3.28515625" style="125" customWidth="1"/><col min="15362" max="15362" width="56.140625" style="125" customWidth="1"/><col min="15363" max="15363" width="13" style="125" customWidth="1"/><col min="15364" max="15364" width="12.7109375" style="125" customWidth="1"/><col min="15365" max="15365" width="11.5703125" style="125" customWidth="1"/><col min="15366" max="15366" width="11.140625" style="125" customWidth="1"/><col min="15367" max="15367" width="11.28515625" style="125" customWidth="1"/><col min="15368" max="15368" width="10.140625" style="125" customWidth="1"/><col min="15369" max="15369" width="9.5703125" style="125" customWidth="1"/><col min="15370" max="15370" width="10.7109375" style="125" customWidth="1"/><col min="15371" max="15371" width="8.5703125" style="125" customWidth="1"/><col min="15372" max="15372" width="12.42578125" style="125" customWidth="1"/><col min="15373" max="15374" width="11.28515625" style="125" customWidth="1"/><col min="15375" max="15375" width="10.42578125" style="125" customWidth="1"/><col min="15376" max="15376" width="11.42578125" style="125"/><col min="15377" max="15378" width="12.5703125" style="125" customWidth="1"/><col min="15379" max="15616" width="11.42578125" style="125"/><col min="15617" max="15617" width="3.28515625" style="125" customWidth="1"/><col min="15618" max="15618" width="56.140625" style="125" customWidth="1"/><col min="15619" max="15619" width="13" style="125" customWidth="1"/><col min="15620" max="15620" width="12.7109375" style="125" customWidth="1"/><col min="15621" max="15621" width="11.5703125" style="125" customWidth="1"/><col min="15622" max="15622" width="11.140625" style="125" customWidth="1"/><col min="15623" max="15623" width="11.28515625" style="125" customWidth="1"/><col min="15624" max="15624" width="10.140625" style="125" customWidth="1"/><col min="15625" max="15625" width="9.5703125" style="125" customWidth="1"/><col min="15626" max="15626" width="10.7109375" style="125" customWidth="1"/><col min="15627" max="15627" width="8.5703125" style="125" customWidth="1"/><col min="15628" max="15628" width="12.42578125" style="125" customWidth="1"/><col min="15629" max="15630" width="11.28515625" style="125" customWidth="1"/><col min="15631" max="15631" width="10.42578125" style="125" customWidth="1"/><col min="15632" max="15632" width="11.42578125" style="125"/><col min="15633" max="15634" width="12.5703125" style="125" customWidth="1"/><col min="15635" max="15872" width="11.42578125" style="125"/><col min="15873" max="15873" width="3.28515625" style="125" customWidth="1"/><col min="15874" max="15874" width="56.140625" style="125" customWidth="1"/><col min="15875" max="15875" width="13" style="125" customWidth="1"/><col min="15876" max="15876" width="12.7109375" style="125" customWidth="1"/><col min="15877" max="15877" width="11.5703125" style="125" customWidth="1"/><col min="15878" max="15878" width="11.140625" style="125" customWidth="1"/><col min="15879" max="15879" width="11.28515625" style="125" customWidth="1"/><col min="15880" max="15880" width="10.140625" style="125" customWidth="1"/><col min="15881" max="15881" width="9.5703125" style="125" customWidth="1"/><col min="15882" max="15882" width="10.7109375" style="125" customWidth="1"/><col min="15883" max="15883" width="8.5703125" style="125" customWidth="1"/><col min="15884" max="15884" width="12.42578125" style="125" customWidth="1"/><col min="15885" max="15886" width="11.28515625" style="125" customWidth="1"/><col min="15887" max="15887" width="10.42578125" style="125" customWidth="1"/><col min="15888" max="15888" width="11.42578125" style="125"/><col min="15889" max="15890" width="12.5703125" style="125" customWidth="1"/><col min="15891" max="16128" width="11.42578125" style="125"/><col min="16129" max="16129" width="3.28515625" style="125" customWidth="1"/><col min="16130" max="16130" width="56.140625" style="125" customWidth="1"/><col min="16131" max="16131" width="13" style="125" customWidth="1"/><col min="16132" max="16132" width="12.7109375" style="125" customWidth="1"/><col min="16133" max="16133" width="11.5703125" style="125" customWidth="1"/><col min="16134" max="16134" width="11.140625" style="125" customWidth="1"/><col min="16135" max="16135" width="11.28515625" style="125" customWidth="1"/><col min="16136" max="16136" width="10.140625" style="125" customWidth="1"/><col min="16137" max="16137" width="9.5703125" style="125" customWidth="1"/><col min="16138" max="16138" width="10.7109375" style="125" customWidth="1"/><col min="16139" max="16139" width="8.5703125" style="125" customWidth="1"/><col min="16140" max="16140" width="12.42578125" style="125" customWidth="1"/><col min="16141" max="16142" width="11.28515625" style="125" customWidth="1"/><col min="16143" max="16143" width="10.42578125" style="125" customWidth="1"/><col min="16144" max="16144" width="11.42578125" style="125"/><col min="16145" max="16146" width="12.5703125" style="125" customWidth="1"/><col min="16147" max="16384" width="11.42578125" style="125"/></cols><sheetData><row r="1" spans="1:30"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 x14ac:dyDescent="0.25"><c r="A2" s="81"/><c r="B2" s="82" t="s"><v>423</v></c><c r="C2" s="81"/><c r="D2" s="81"/><c r="E2" s="81"/><c r="F2" s="85"/><c r="G2" s="85"/><c r="H2" s="86"/><c r="I2" s="83" t="str"><f>Translation!$A$10</f><v>Island</v></c><c r="J2" s="84" t="str"><f>'Start here'!$B$5</f><v>Crete</v></c><c r="K2" s="86"/><c r="L2" s="86"/><c r="M2" s="86"/><c r="N2" s="86"/><c r="O2" s="86"/><c r="P2" s="86"/><c r="Q2" s="86"/><c r="R2" s="159"/><c r="S2" s="161"/><c r="T2" s="83" t="str"><f>Translation!$A$51</f><v>Inventory year</v></c><c r="U2" s="160"><v>2020</v></c></row><row r="3" spans="1:30" ht="28.5" customHeight="1" x14ac:dyDescent="0.2"><c r="A3" s="124"/><c r="D3" s="124"/><c r="E3" s="124"/><c r="F3" s="124"/><c r="G3" s="124"/><c r="H3" s="124"/><c r="I3" s="124"/><c r="J3" s="126"/><c r="K3" s="126"/><c r="T3" s="27"/></row><row r="4" spans="1:30" ht="46.5" customHeight="1" x14ac:dyDescent="0.2"><c r="A4" s="266" t="str"><f>Translation!A154</f><v>PLAN EMISSION INVENTORY IN 2020 (implementing sustainable energy actions)</v></c><c r="B4" s="266"/><c r="C4" s="266"/><c r="D4" s="266"/><c r="E4" s="266"/><c r="F4" s="266"/><c r="G4" s="266"/><c r="H4" s="266"/><c r="I4" s="266"/><c r="J4" s="266"/><c r="K4" s="266"/><c r="L4" s="266"/><c r="M4" s="266"/><c r="N4" s="266"/><c r="O4" s="266"/><c r="P4" s="266"/><c r="Q4" s="266"/><c r="R4" s="266"/><c r="S4" s="266"/><c r="T4" s="266"/><c r="U4" s="266"/><c r="V4" s="210"/><c r="W4" s="210"/><c r="X4" s="210"/><c r="Y4" s="210"/><c r="Z4" s="210"/><c r="AA4" s="210"/><c r="AB4" s="210"/><c r="AC4" s="210"/><c r="AD4" s="210"/></row><row r="5" spans="1:30" ht="13.5" customHeight="1" x14ac:dyDescent="0.25"><c r="A5" s="128"/><c r="B5" s="129"/><c r="C5" s="130"/><c r="D5" s="130"/><c r="E5" s="130"/><c r="F5" s="130"/><c r="G5" s="130"/><c r="H5" s="130"/><c r="I5" s="130"/><c r="J5" s="130"/><c r="K5" s="131"/><c r="L5" s="131"/><c r="M5" s="131"/><c r="N5" s="131"/></row><row r="6" spans="1:30" ht="18.75" customHeight="1" x14ac:dyDescent="0.35"><c r="A6" s="136"/><c r="B6" s="145"/><c r="C6" s="146"/><c r="D6" s="147"/><c r="E6" s="147"/><c r="F6" s="147"/><c r="G6" s="148"/><c r="H6" s="149"/><c r="S6" s="270" t="str"><f>Translation!$A$53</f><v>Mandatory fields</v></c><c r="T6" s="270"/><c r="U6" s="270"/></row><row r="7" spans="1:30" s="134" customFormat="1" ht="36" x14ac:dyDescent="0.55000000000000004"><c r="A7" s="132" t="s"><v>0</v></c><c r="B7" s="133" t="str"><f>Translation!A50</f><v>GENERAL DATA</v></c><c r="L7" s="135"/></row><row r="8" spans="1:30" ht="21" x14ac:dyDescent="0.35"><c r="A8" s="136"/><c r="B8" s="138" t="str"><f>Translation!A52</f><v>Number of inhabitants</v></c><c r="C8" s="286"><v>661244</v></c><c r="D8" s="287"/><c r="E8" s="162" t="str"><f>"("&amp;U2&amp;")"</f><v>(2020)</v></c><c r="F8" s="139"/><c r="G8" s="140"/></row><row r="9" spans="1:30" ht="11.25" customHeight="1" x14ac:dyDescent="0.35"><c r="A9" s="136"/><c r="B9" s="139"/><c r="C9" s="139"/><c r="D9" s="139"/><c r="E9" s="137"/><c r="F9" s="137"/><c r="G9" s="137"/><c r="H9" s="141"/><c r="I9" s="139"/><c r="J9" s="140"/><c r="K9" s="142"/></row><row r="10" spans="1:30" ht="21" x14ac:dyDescent="0.35"><c r="A10" s="143"/><c r="B10" s="137" t="str"><f>Translation!A13</f><v>CO2 calculation method</v></c><c r="C10" s="288" t="str"><f>'Start here'!F7</f><v>IPCC emission factors</v></c><c r="D10" s="288"/><c r="E10" s="288"/><c r="F10" s="288"/><c r="G10" s="288"/><c r="H10" s="288"/><c r="I10" s="288"/><c r="J10" s="288"/><c r="K10" s="144"/></row><row r="11" spans="1:30" ht="17.25" customHeight="1" x14ac:dyDescent="0.2"><c r="A11" s="127"/><c r="B11" s="127"/><c r="C11" s="127"/><c r="D11" s="127"/><c r="E11" s="127"/><c r="F11" s="127"/><c r="G11" s="127"/><c r="H11" s="127"/><c r="I11" s="127"/><c r="J11" s="127"/><c r="K11" s="127"/><c r="L11" s="127"/><c r="M11" s="127"/><c r="N11" s="127"/><c r="O11" s="127"/><c r="P11" s="127"/><c r="Q11" s="127"/><c r="R11" s="127"/></row><row r="12" spans="1:30" s="134" customFormat="1" ht="36" x14ac:dyDescent="0.55000000000000004"><c r="A12" s="132" t="s"><v>4</v></c><c r="B12" s="133" t="str"><f>Translation!A54</f><v>RESULTS OF ENERGY BALANCE</v></c><c r="C12" s="132"/><c r="D12" s="133"/><c r="E12" s="132"/><c r="F12" s="133"/><c r="G12" s="132"/><c r="H12" s="133"/><c r="I12" s="132"/><c r="J12" s="133"/><c r="K12" s="150"/><c r="L12" s="150"/><c r="M12" s="150"/><c r="N12" s="150"/></row><row r="13" spans="1:30" s="90" customFormat="1" ht="31.5" x14ac:dyDescent="0.5"><c r="B13" s="91" t="str"><f>Translation!A55</f><v>FINAL ENERGY DEMAND</v></c><c r="C13" s="91"/><c r="D13" s="91"/><c r="E13" s="91"/><c r="F13" s="91"/><c r="G13" s="91"/><c r="H13" s="91"/><c r="I13" s="91"/><c r="J13" s="91"/><c r="K13" s="91"/><c r="L13" s="91"/><c r="M13" s="91"/><c r="N13" s="91"/><c r="O13" s="91"/><c r="P13" s="91"/><c r="Q13" s="91"/><c r="R13" s="91"/><c r="S13" s="91"/><c r="T13" s="91"/><c r="U13" s="92" t="str"><f>Translation!$A$21</f><v>[MWh]</v></c></row><row r="14" spans="1:30" s="55" customFormat="1" ht="32.25" customHeight="1" x14ac:dyDescent="0.25"><c r="B14" s="284" t="str"><f>Translation!A56</f><v>DEMAND SECTOR</v></c><c r="C14" s="289" t="str"><f>Translation!A93</f><v>ENERGY FOR FINAL USE</v></c><c r="D14" s="290"/><c r="E14" s="290"/><c r="F14" s="290"/><c r="G14" s="290"/><c r="H14" s="290"/><c r="I14" s="290"/><c r="J14" s="290"/><c r="K14" s="290"/><c r="L14" s="290"/><c r="M14" s="290"/><c r="N14" s="290"/><c r="O14" s="290"/><c r="P14" s="290"/><c r="Q14" s="290"/><c r="R14" s="290"/><c r="S14" s="290"/><c r="T14" s="290"/><c r="U14" s="291"/></row><row r="15" spans="1:30" s="55" customFormat="1" ht="18" customHeight="1" x14ac:dyDescent="0.25"><c r="B15" s="285"/><c r="C15" s="289" t="str"><f>Translation!A94</f><v>Centralized energy services</v></c><c r="D15" s="290"/><c r="E15" s="290"/><c r="F15" s="291"/><c r="G15" s="289" t="str"><f>Translation!A98</f><v>Fossil fuels</v></c><c r="H15" s="290"/><c r="I15" s="290"/><c r="J15" s="290"/><c r="K15" s="290"/><c r="L15" s="290"/><c r="M15" s="291"/><c r="N15" s="289" t="str"><f>Translation!A105</f><v>Renewable energy sources (excluding electricity and heat sold to public networks)</v></c><c r="O15" s="290"/><c r="P15" s="290"/><c r="Q15" s="290"/><c r="R15" s="290"/><c r="S15" s="290"/><c r="T15" s="291"/><c r="U15" s="284" t="str"><f>Translation!A118</f><v>TOTAL</v></c></row><row r="16" spans="1:30" s="66" customFormat="1" ht="67.5" customHeight="1" x14ac:dyDescent="0.25"><c r="B16" s="65" t="str"><f>Translation!A58</f><v>Sector description</v></c><c r="C16" s="116" t="str"><f>Translation!A95</f><v>Electricity from public grid</v></c><c r="D16" s="116" t="str"><f>Translation!A96</f><v>Heat from district heating</v></c><c r="E16" s="116" t="str"><f>Translation!A97</f><v>Cold from district cooling</v></c><c r="F16" s="116" t="str"><f>Translation!A116</f><v>Subtotal</v></c><c r="G16" s="116" t="str"><f>Translation!A99</f><v>Fueloil</v></c><c r="H16" s="116" t="str"><f>Translation!A100</f><v>Diesel</v></c><c r="I16" s="116" t="str"><f>Translation!A101</f><v>Gasoline</v></c><c r="J16" s="116" t="str"><f>Translation!A102</f><v>LPG</v></c><c r="K16" s="116" t="str"><f>Translation!A103</f><v>Natural gas</v></c><c r="L16" s="116" t="str"><f>Translation!A104</f><v>Coal</v></c><c r="M16" s="116" t="str"><f>Translation!A116</f><v>Subtotal</v></c><c r="N16" s="116" t="str"><f>Translation!A108</f><v>Hydro</v></c><c r="O16" s="116" t="str"><f>Translation!A109</f><v>Wind</v></c><c r="P16" s="116" t="str"><f>Translation!A110</f><v>Solar</v></c><c r="Q16" s="116" t="str"><f>Translation!A111</f><v>Geothermal</v></c><c r="R16" s="116" t="str"><f>Translation!A112</f><v>Ocean</v></c><c r="S16" s="116" t="str"><f>Translation!A113</f><v>Biomass</v></c><c r="T16" s="116" t="str"><f>Translation!A116</f><v>Subtotal</v></c><c r="U16" s="285"/></row><row r="17" spans="1:21" s="21" customFormat="1" ht="15.75" x14ac:dyDescent="0.25"><c r="A17" s="22"/><c r="B17" s="70" t="str"><f>Translation!A59</f><v>RESIDENTIAL</v></c><c r="C17" s="123"><f>SUM(C18:C26)</f><v>1216585.8112601861</v></c><c r="D17" s="123"><f>SUM(D18:D26)</f><v>0</v></c><c r="E17" s="123"><f>SUM(E18:E26)</f><v>0</v></c><c r="F17" s="68"><f t="shared" ref="F17:F52" si="0">SUM(C17:E17)</f><v>1216585.8112601861</v></c><c r="G17" s="123"><f t="shared" ref="G17:L17" si="1">SUM(G18:G26)</f><v>0</v></c><c r="H17" s="123"><f t="shared" si="1"/><v>583574.10744972737</v></c><c r="I17" s="123"><f t="shared" si="1"/><v>0</v></c><c r="J17" s="123"><f t="shared" si="1"/><v>168138.30339823576</v></c><c r="K17" s="123"><f t="shared" si="1"/><v>0</v></c><c r="L17" s="123"><f t="shared" si="1"/><v>0</v></c><c r="M17" s="68"><f t="shared" ref="M17:M52" si="2">SUM(G17:L17)</f><v>751712.41084796307</v></c><c r="N17" s="123"><f t="shared" ref="N17:S17" si="3">SUM(N18:N26)</f><v>0</v></c><c r="O17" s="123"><f t="shared" si="3"/><v>0</v></c><c r="P17" s="123"><f t="shared" si="3"/><v>359880.80936720956</v></c><c r="Q17" s="123"><f t="shared" si="3"/><v>0</v></c><c r="R17" s="123"><f t="shared" si="3"/><v>0</v></c><c r="S17" s="123"><f t="shared" si="3"/><v>740747.97213145322</v></c><c r="T17" s="68"><f t="shared" ref="T17:T52" si="4">SUM(N17:S17)</f><v>1100628.7814986627</v></c><c r="U17" s="68"><f t="shared" ref="U17:U52" si="5">F17+M17+T17</f><v>3068927.0036068121</v></c></row><row r="18" spans="1:21" s="21" customFormat="1" ht="15.75" x14ac:dyDescent="0.25"><c r="A18" s="22"/><c r="B18" s="197" t="str"><f>Translation!A60</f><v>Hot water</v></c><c r="C18" s="157"><v>110893.82166808928</v></c><c r="D18" s="157"><v>0</v></c><c r="E18" s="157"><v>0</v></c><c r="F18" s="68"><f t="shared" si="0"/><v>110893.82166808928</v></c><c r="G18" s="157"><v>0</v></c><c r="H18" s="157"><v>67549.10716594971</v></c><c r="I18" s="157"><v>0</v></c><c r="J18" s="157"><v>0</v></c><c r="K18" s="157"><v>0</v></c><c r="L18" s="157"><v>0</v></c><c r="M18" s="68"><f t="shared" si="2"/><v>67549.10716594971</v></c><c r="N18" s="157"><v>0</v></c><c r="O18" s="157"><v>0</v></c><c r="P18" s="157"><v>359880.80936720956</v></c><c r="Q18" s="157"><v>0</v></c><c r="R18" s="157"><v>0</v></c><c r="S18" s="157"><v>146375.81969695585</v></c><c r="T18" s="68"><f t="shared" si="4"/><v>506256.6290641654</v></c><c r="U18" s="68"><f t="shared" si="5"/><v>684699.55789820442</v></c></row><row r="19" spans="1:21" s="21" customFormat="1" ht="15.75" x14ac:dyDescent="0.25"><c r="A19" s="22"/><c r="B19" s="197" t="str"><f>Translation!A61</f><v>Heating and cooling</v></c><c r="C19" s="157"><v>498356.10111535911</v></c><c r="D19" s="157"><v>0</v></c><c r="E19" s="157"><v>0</v></c><c r="F19" s="68"><f t="shared" si="0"/><v>498356.10111535911</v></c><c r="G19" s="157"><v>0</v></c><c r="H19" s="157"><v>516025.00028377771</v></c><c r="I19" s="157"><v>0</v></c><c r="J19" s="157"><v>99829.662577638592</v></c><c r="K19" s="157"><v>0</v></c><c r="L19" s="157"><v>0</v></c><c r="M19" s="68"><f t="shared" si="2"/><v>615854.66286141635</v></c><c r="N19" s="157"><v>0</v></c><c r="O19" s="157"><v>0</v></c><c r="P19" s="157"><v>0</v></c><c r="Q19" s="157"><v>0</v></c><c r="R19" s="157"><v>0</v></c><c r="S19" s="157"><v>537448.28508399974</v></c><c r="T19" s="68"><f t="shared" si="4"/><v>537448.28508399974</v></c><c r="U19" s="68"><f t="shared" si="5"/><v>1651659.0490607754</v></c></row><row r="20" spans="1:21" s="21" customFormat="1" ht="15.75" x14ac:dyDescent="0.25"><c r="A20" s="22"/><c r="B20" s="197" t="str"><f>Translation!A62</f><v>Lighting</v></c><c r="C20" s="157"><v>143935.57788412445</v></c><c r="D20" s="157"><v>0</v></c><c r="E20" s="157"><v>0</v></c><c r="F20" s="68"><f t="shared" si="0"/><v>143935.57788412445</v></c><c r="G20" s="157"><v>0</v></c><c r="H20" s="157"><v>0</v></c><c r="I20" s="157"><v>0</v></c><c r="J20" s="157"><v>0</v></c><c r="K20" s="157"><v>0</v></c><c r="L20" s="157"><v>0</v></c><c r="M20" s="68"><f t="shared" si="2"/><v>0</v></c><c r="N20" s="157"><v>0</v></c><c r="O20" s="157"><v>0</v></c><c r="P20" s="157"><v>0</v></c><c r="Q20" s="157"><v>0</v></c><c r="R20" s="157"><v>0</v></c><c r="S20" s="157"><v>0</v></c><c r="T20" s="68"><f t="shared" si="4"/><v>0</v></c><c r="U20" s="68"><f t="shared" si="5"/><v>143935.57788412445</v></c></row><row r="21" spans="1:21" s="21" customFormat="1" ht="15.75" x14ac:dyDescent="0.25"><c r="A21" s="22"/><c r="B21" s="197" t="str"><f>Translation!A63</f><v>Cooking</v></c><c r="C21" s="157"><v>113847.73470099522</v></c><c r="D21" s="157"><v>0</v></c><c r="E21" s="157"><v>0</v></c><c r="F21" s="68"><f t="shared" si="0"/><v>113847.73470099522</v></c><c r="G21" s="157"><v>0</v></c><c r="H21" s="157"><v>0</v></c><c r="I21" s="157"><v>0</v></c><c r="J21" s="157"><v>68308.640820597153</v></c><c r="K21" s="157"><v>0</v></c><c r="L21" s="157"><v>0</v></c><c r="M21" s="68"><f t="shared" si="2"/><v>68308.640820597153</v></c><c r="N21" s="157"><v>0</v></c><c r="O21" s="157"><v>0</v></c><c r="P21" s="157"><v>0</v></c><c r="Q21" s="157"><v>0</v></c><c r="R21" s="157"><v>0</v></c><c r="S21" s="157"><v>56923.867350497603</v></c><c r="T21" s="68"><f t="shared" si="4"/><v>56923.867350497603</v></c><c r="U21" s="68"><f t="shared" si="5"/><v>239080.24287208999</v></c></row><row r="22" spans="1:21" s="21" customFormat="1" ht="15.75" x14ac:dyDescent="0.25"><c r="A22" s="22"/><c r="B22" s="197" t="str"><f>Translation!A64</f><v>Refrigerator and freezers</v></c><c r="C22" s="157"><v>182905.79761172202</v></c><c r="D22" s="157"><v>0</v></c><c r="E22" s="157"><v>0</v></c><c r="F22" s="68"><f t="shared" si="0"/><v>182905.79761172202</v></c><c r="G22" s="157"><v>0</v></c><c r="H22" s="157"><v>0</v></c><c r="I22" s="157"><v>0</v></c><c r="J22" s="157"><v>0</v></c><c r="K22" s="157"><v>0</v></c><c r="L22" s="157"><v>0</v></c><c r="M22" s="68"><f t="shared" si="2"/><v>0</v></c><c r="N22" s="157"><v>0</v></c><c r="O22" s="157"><v>0</v></c><c r="P22" s="157"><v>0</v></c><c r="Q22" s="157"><v>0</v></c><c r="R22" s="157"><v>0</v></c><c r="S22" s="157"><v>0</v></c><c r="T22" s="68"><f t="shared" si="4"/><v>0</v></c><c r="U22" s="68"><f t="shared" si="5"/><v>182905.79761172202</v></c></row><row r="23" spans="1:21" s="21" customFormat="1" ht="15.75" x14ac:dyDescent="0.25"><c r="A23" s="22"/><c r="B23" s="197" t="str"><f>Translation!A65</f><v>Laundry machines and dryers</v></c><c r="C23" s="157"><v>10816.990548676515</v></c><c r="D23" s="157"><v>0</v></c><c r="E23" s="157"><v>0</v></c><c r="F23" s="68"><f t="shared" si="0"/><v>10816.990548676515</v></c><c r="G23" s="157"><v>0</v></c><c r="H23" s="157"><v>0</v></c><c r="I23" s="157"><v>0</v></c><c r="J23" s="157"><v>0</v></c><c r="K23" s="157"><v>0</v></c><c r="L23" s="157"><v>0</v></c><c r="M23" s="68"><f t="shared" si="2"/><v>0</v></c><c r="N23" s="157"><v>0</v></c><c r="O23" s="157"><v>0</v></c><c r="P23" s="157"><v>0</v></c><c r="Q23" s="157"><v>0</v></c><c r="R23" s="157"><v>0</v></c><c r="S23" s="157"><v>0</v></c><c r="T23" s="68"><f t="shared" si="4"/><v>0</v></c><c r="U23" s="68"><f t="shared" si="5"/><v>10816.990548676515</v></c></row><row r="24" spans="1:21" s="21" customFormat="1" ht="15.75" x14ac:dyDescent="0.25"><c r="A24" s="22"/><c r="B24" s="197" t="str"><f>Translation!A66</f><v>Dish washing</v></c><c r="C24" s="157"><v>15143.786768147111</v></c><c r="D24" s="157"><v>0</v></c><c r="E24" s="157"><v>0</v></c><c r="F24" s="68"><f t="shared" si="0"/><v>15143.786768147111</v></c><c r="G24" s="157"><v>0</v></c><c r="H24" s="157"><v>0</v></c><c r="I24" s="157"><v>0</v></c><c r="J24" s="157"><v>0</v></c><c r="K24" s="157"><v>0</v></c><c r="L24" s="157"><v>0</v></c><c r="M24" s="68"><f t="shared" si="2"/><v>0</v></c><c r="N24" s="157"><v>0</v></c><c r="O24" s="157"><v>0</v></c><c r="P24" s="157"><v>0</v></c><c r="Q24" s="157"><v>0</v></c><c r="R24" s="157"><v>0</v></c><c r="S24" s="157"><v>0</v></c><c r="T24" s="68"><f t="shared" si="4"/><v>0</v></c><c r="U24" s="68"><f t="shared" si="5"/><v>15143.786768147111</v></c></row><row r="25" spans="1:21" s="21" customFormat="1" ht="15.75" x14ac:dyDescent="0.25"><c r="A25" s="22"/><c r="B25" s="197" t="str"><f>Translation!A67</f><v>Tv sets</v></c><c r="C25" s="157"><v>14070.408475239979</v></c><c r="D25" s="157"><v>0</v></c><c r="E25" s="157"><v>0</v></c><c r="F25" s="68"><f t="shared" si="0"/><v>14070.408475239979</v></c><c r="G25" s="157"><v>0</v></c><c r="H25" s="157"><v>0</v></c><c r="I25" s="157"><v>0</v></c><c r="J25" s="157"><v>0</v></c><c r="K25" s="157"><v>0</v></c><c r="L25" s="157"><v>0</v></c><c r="M25" s="68"><f t="shared" si="2"/><v>0</v></c><c r="N25" s="157"><v>0</v></c><c r="O25" s="157"><v>0</v></c><c r="P25" s="157"><v>0</v></c><c r="Q25" s="157"><v>0</v></c><c r="R25" s="157"><v>0</v></c><c r="S25" s="157"><v>0</v></c><c r="T25" s="68"><f t="shared" si="4"/><v>0</v></c><c r="U25" s="68"><f t="shared" si="5"/><v>14070.408475239979</v></c></row><row r="26" spans="1:21" s="21" customFormat="1" ht="15.75" x14ac:dyDescent="0.25"><c r="A26" s="22"/><c r="B26" s="197" t="str"><f>Translation!A68</f><v>Other electric appliances</v></c><c r="C26" s="157"><v>126615.59248783224</v></c><c r="D26" s="157"><v>0</v></c><c r="E26" s="157"><v>0</v></c><c r="F26" s="68"><f t="shared" si="0"/><v>126615.59248783224</v></c><c r="G26" s="157"><v>0</v></c><c r="H26" s="157"><v>0</v></c><c r="I26" s="157"><v>0</v></c><c r="J26" s="157"><v>0</v></c><c r="K26" s="157"><v>0</v></c><c r="L26" s="157"><v>0</v></c><c r="M26" s="68"><f t="shared" si="2"/><v>0</v></c><c r="N26" s="157"><v>0</v></c><c r="O26" s="157"><v>0</v></c><c r="P26" s="157"><v>0</v></c><c r="Q26" s="157"><v>0</v></c><c r="R26" s="157"><v>0</v></c><c r="S26" s="157"><v>0</v></c><c r="T26" s="68"><f t="shared" si="4"/><v>0</v></c><c r="U26" s="68"><f t="shared" si="5"/><v>126615.59248783224</v></c></row><row r="27" spans="1:21" s="21" customFormat="1" ht="15.75" x14ac:dyDescent="0.25"><c r="A27" s="22"/><c r="B27" s="70" t="str"><f>Translation!A69</f><v>PRIMARY SECTOR</v></c><c r="C27" s="123"><f>SUM(C28:C29)</f><v>207208.20821712245</v></c><c r="D27" s="123"><f>SUM(D28:D29)</f><v>0</v></c><c r="E27" s="123"><f>SUM(E28:E29)</f><v>0</v></c><c r="F27" s="68"><f t="shared" si="0"/><v>207208.20821712245</v></c><c r="G27" s="123"><f t="shared" ref="G27:L27" si="6">SUM(G28:G29)</f><v>0</v></c><c r="H27" s="123"><f t="shared" si="6"/><v>37512.820356167002</v></c><c r="I27" s="123"><f t="shared" si="6"/><v>0</v></c><c r="J27" s="123"><f t="shared" si="6"/><v>0</v></c><c r="K27" s="123"><f t="shared" si="6"/><v>0</v></c><c r="L27" s="123"><f t="shared" si="6"/><v>0</v></c><c r="M27" s="68"><f t="shared" si="2"/><v>37512.820356167002</v></c><c r="N27" s="123"><f t="shared" ref="N27:S27" si="7">SUM(N28:N29)</f><v>0</v></c><c r="O27" s="123"><f t="shared" si="7"/><v>0</v></c><c r="P27" s="123"><f t="shared" si="7"/><v>0</v></c><c r="Q27" s="123"><f t="shared" si="7"/><v>0</v></c><c r="R27" s="123"><f t="shared" si="7"/><v>0</v></c><c r="S27" s="123"><f t="shared" si="7"/><v>42825.333070651737</v></c><c r="T27" s="68"><f t="shared" si="4"/><v>42825.333070651737</v></c><c r="U27" s="68"><f t="shared" si="5"/><v>287546.3616439412</v></c></row><row r="28" spans="1:21" s="21" customFormat="1" ht="15.75" x14ac:dyDescent="0.25"><c r="A28" s="22"/><c r="B28" s="198" t="str"><f>Translation!A70</f><v>Agriculture, forestry and fishing</v></c><c r="C28" s="157"><v>207208.20821712245</v></c><c r="D28" s="157"><v>0</v></c><c r="E28" s="157"><v>0</v></c><c r="F28" s="68"><f t="shared" si="0"/><v>207208.20821712245</v></c><c r="G28" s="157"><v>0</v></c><c r="H28" s="157"><v>37512.820356167002</v></c><c r="I28" s="157"><v>0</v></c><c r="J28" s="157"><v>0</v></c><c r="K28" s="157"><v>0</v></c><c r="L28" s="157"><v>0</v></c><c r="M28" s="68"><f t="shared" si="2"/><v>37512.820356167002</v></c><c r="N28" s="157"><v>0</v></c><c r="O28" s="157"><v>0</v></c><c r="P28" s="157"><v>0</v></c><c r="Q28" s="157"><v>0</v></c><c r="R28" s="157"><v>0</v></c><c r="S28" s="157"><v>42825.333070651737</v></c><c r="T28" s="68"><f t="shared" si="4"/><v>42825.333070651737</v></c><c r="U28" s="68"><f t="shared" si="5"/><v>287546.3616439412</v></c></row><row r="29" spans="1:21" s="21" customFormat="1" ht="15.75" x14ac:dyDescent="0.25"><c r="A29" s="22"/><c r="B29" s="198" t="str"><f>Translation!A71</f><v>Mining and quarrying</v></c><c r="C29" s="157"><v>0</v></c><c r="D29" s="157"><v>0</v></c><c r="E29" s="157"><v>0</v></c><c r="F29" s="68"><f t="shared" si="0"/><v>0</v></c><c r="G29" s="157"><v>0</v></c><c r="H29" s="157"><v>0</v></c><c r="I29" s="157"><v>0</v></c><c r="J29" s="157"><v>0</v></c><c r="K29" s="157"><v>0</v></c><c r="L29" s="157"><v>0</v></c><c r="M29" s="68"><f t="shared" si="2"/><v>0</v></c><c r="N29" s="157"><v>0</v></c><c r="O29" s="157"><v>0</v></c><c r="P29" s="157"><v>0</v></c><c r="Q29" s="157"><v>0</v></c><c r="R29" s="157"><v>0</v></c><c r="S29" s="157"><v>0</v></c><c r="T29" s="68"><f t="shared" si="4"/><v>0</v></c><c r="U29" s="68"><f t="shared" si="5"/><v>0</v></c></row><row r="30" spans="1:21" s="21" customFormat="1" ht="15.75" x14ac:dyDescent="0.25"><c r="A30" s="22"/><c r="B30" s="65" t="str"><f>Translation!A72</f><v>SECONDARY SECTOR</v></c><c r="C30" s="123"><f>SUM(C31:C33)</f><v>305331.7188068165</v></c><c r="D30" s="123"><f>SUM(D31:D33)</f><v>0</v></c><c r="E30" s="123"><f>SUM(E31:E33)</f><v>0</v></c><c r="F30" s="68"><f t="shared" si="0"/><v>305331.7188068165</v></c><c r="G30" s="123"><f t="shared" ref="G30:L30" si="8">SUM(G31:G33)</f><v>141281.68741254299</v></c><c r="H30" s="123"><f t="shared" si="8"/><v>147668.39382982231</v></c><c r="I30" s="123"><f t="shared" si="8"/><v>0</v></c><c r="J30" s="123"><f t="shared" si="8"/><v>14904.34153446959</v></c><c r="K30" s="123"><f t="shared" si="8"/><v>0</v></c><c r="L30" s="123"><f t="shared" si="8"/><v>47117.539013721929</v></c><c r="M30" s="68"><f t="shared" si="2"/><v>350971.96179055679</v></c><c r="N30" s="123"><f t="shared" ref="N30:S30" si="9">SUM(N31:N33)</f><v>0</v></c><c r="O30" s="123"><f t="shared" si="9"/><v>0</v></c><c r="P30" s="123"><f t="shared" si="9"/><v>8388.9485052602977</v></c><c r="Q30" s="123"><f t="shared" si="9"/><v>0</v></c><c r="R30" s="123"><f t="shared" si="9"/><v>0</v></c><c r="S30" s="123"><f t="shared" si="9"/><v>418885.05463607673</v></c><c r="T30" s="68"><f t="shared" si="4"/><v>427274.00314133702</v></c><c r="U30" s="68"><f t="shared" si="5"/><v>1083577.6837387104</v></c></row><row r="31" spans="1:21" s="21" customFormat="1" ht="15.75" x14ac:dyDescent="0.25"><c r="A31" s="22"/><c r="B31" s="198" t="str"><f>Translation!A73</f><v>Manufacturing</v></c><c r="C31" s="157"><v>188106.89502829808</v></c><c r="D31" s="157"><v>0</v></c><c r="E31" s="157"><v>0</v></c><c r="F31" s="68"><f t="shared" si="0"/><v>188106.89502829808</v></c><c r="G31" s="157"><v>105961.26555940726</v></c><c r="H31" s="157"><v>110751.29537236673</v></c><c r="I31" s="157"><v>0</v></c><c r="J31" s="157"><v>14904.34153446959</v></c><c r="K31" s="157"><v>0</v></c><c r="L31" s="157"><v>47117.539013721929</v></c><c r="M31" s="68"><f t="shared" si="2"/><v>278734.44147996552</v></c><c r="N31" s="157"><v>0</v></c><c r="O31" s="157"><v>0</v></c><c r="P31" s="157"><v>8388.9485052602977</v></c><c r="Q31" s="157"><v>0</v></c><c r="R31" s="157"><v>0</v></c><c r="S31" s="157"><v>418885.05463607673</v></c><c r="T31" s="68"><f t="shared" si="4"/><v>427274.00314133702</v></c><c r="U31" s="68"><f t="shared" si="5"/><v>894115.33964960068</v></c></row><row r="32" spans="1:21" s="21" customFormat="1" ht="30" x14ac:dyDescent="0.25"><c r="A32" s="22"/><c r="B32" s="198" t="str"><f>Translation!A74</f><v>Water supply, sewerage, waste management and remediation activities</v></c><c r="C32" s="157"><v>54522.525435752374</v></c><c r="D32" s="157"><v>0</v></c><c r="E32" s="157"><v>0</v></c><c r="F32" s="68"><f t="shared" si="0"/><v>54522.525435752374</v></c><c r="G32" s="157"><v>0</v></c><c r="H32" s="157"><v>0</v></c><c r="I32" s="157"><v>0</v></c><c r="J32" s="157"><v>0</v></c><c r="K32" s="157"><v>0</v></c><c r="L32" s="157"><v>0</v></c><c r="M32" s="68"><f t="shared" si="2"/><v>0</v></c><c r="N32" s="157"><v>0</v></c><c r="O32" s="157"><v>0</v></c><c r="P32" s="157"><v>0</v></c><c r="Q32" s="157"><v>0</v></c><c r="R32" s="157"><v>0</v></c><c r="S32" s="157"><v>0</v></c><c r="T32" s="68"><f t="shared" si="4"/><v>0</v></c><c r="U32" s="68"><f t="shared" si="5"/><v>54522.525435752374</v></c></row><row r="33" spans="1:21" s="21" customFormat="1" ht="15.75" x14ac:dyDescent="0.25"><c r="A33" s="22"/><c r="B33" s="198" t="str"><f>Translation!A75</f><v>Construction</v></c><c r="C33" s="157"><v>62702.298342766007</v></c><c r="D33" s="157"><v>0</v></c><c r="E33" s="157"><v>0</v></c><c r="F33" s="68"><f t="shared" si="0"/><v>62702.298342766007</v></c><c r="G33" s="157"><v>35320.421853135733</v></c><c r="H33" s="157"><v>36917.09845745557</v></c><c r="I33" s="157"><v>0</v></c><c r="J33" s="157"><v>0</v></c><c r="K33" s="157"><v>0</v></c><c r="L33" s="157"><v>0</v></c><c r="M33" s="68"><f t="shared" si="2"/><v>72237.520310591295</v></c><c r="N33" s="157"><v>0</v></c><c r="O33" s="157"><v>0</v></c><c r="P33" s="157"><v>0</v></c><c r="Q33" s="157"><v>0</v></c><c r="R33" s="157"><v>0</v></c><c r="S33" s="157"><v>0</v></c><c r="T33" s="68"><f t="shared" si="4"/><v>0</v></c><c r="U33" s="68"><f t="shared" si="5"/><v>134939.8186533573</v></c></row><row r="34" spans="1:21" s="21" customFormat="1" ht="15.75" x14ac:dyDescent="0.25"><c r="A34" s="22"/><c r="B34" s="65" t="str"><f>Translation!A76</f><v>TERTIARY SECTOR</v></c><c r="C34" s="123"><f>SUM(C35:C42)</f><v>1589145.0532213834</v></c><c r="D34" s="123"><f>SUM(D35:D42)</f><v>0</v></c><c r="E34" s="123"><f>SUM(E35:E42)</f><v>0</v></c><c r="F34" s="68"><f t="shared" si="0"/><v>1589145.0532213834</v></c><c r="G34" s="123"><f t="shared" ref="G34:L34" si="10">SUM(G35:G42)</f><v>0</v></c><c r="H34" s="123"><f t="shared" si="10"/><v>80353.708126710728</v></c><c r="I34" s="123"><f t="shared" si="10"/><v>0</v></c><c r="J34" s="123"><f t="shared" si="10"/><v>28213.216341743344</v></c><c r="K34" s="123"><f t="shared" si="10"/><v>0</v></c><c r="L34" s="123"><f t="shared" si="10"/><v>0</v></c><c r="M34" s="68"><f t="shared" si="2"/><v>108566.92446845408</v></c><c r="N34" s="123"><f t="shared" ref="N34:S34" si="11">SUM(N35:N42)</f><v>0</v></c><c r="O34" s="123"><f t="shared" si="11"/><v>0</v></c><c r="P34" s="123"><f t="shared" si="11"/><v>87106.504051014068</v></c><c r="Q34" s="123"><f t="shared" si="11"/><v>2981.879267220666</v></c><c r="R34" s="123"><f t="shared" si="11"/><v>0</v></c><c r="S34" s="123"><f t="shared" si="11"/><v>54289.157166038523</v></c><c r="T34" s="68"><f t="shared" si="4"/><v>144377.54048427325</v></c><c r="U34" s="68"><f t="shared" si="5"/><v>1842089.5181741107</v></c></row><row r="35" spans="1:21" s="21" customFormat="1" ht="30" x14ac:dyDescent="0.25"><c r="A35" s="22"/><c r="B35" s="198" t="str"><f>Translation!A77</f><v xml:space="preserve">Wholesale and retail trade; repair of motor vehicles and motorcycles </v></c><c r="C35" s="157"><v>450976.20079325698</v></c><c r="D35" s="157"><v>0</v></c><c r="E35" s="157"><v>0</v></c><c r="F35" s="68"><f t="shared" si="0"/><v>450976.20079325698</v></c><c r="G35" s="157"><v>0</v></c><c r="H35" s="157"><v>21558.645068098675</v></c><c r="I35" s="157"><v>0</v></c><c r="J35" s="157"><v>0</v></c><c r="K35" s="157"><v>0</v></c><c r="L35" s="157"><v>0</v></c><c r="M35" s="68"><f t="shared" si="2"/><v>21558.645068098675</v></c><c r="N35" s="157"><v>0</v></c><c r="O35" s="157"><v>0</v></c><c r="P35" s="157"><v>5728.5238947367625</v></c><c r="Q35" s="157"><v>0</v></c><c r="R35" s="157"><v>0</v></c><c r="S35" s="157"><v>9889.9954361977943</v></c><c r="T35" s="68"><f t="shared" si="4"/><v>15618.519330934556</v></c><c r="U35" s="68"><f t="shared" si="5"/><v>488153.36519229022</v></c></row><row r="36" spans="1:21" s="21" customFormat="1" ht="15.75" x14ac:dyDescent="0.25"><c r="A36" s="22"/><c r="B36" s="198" t="str"><f>Translation!A78</f><v>Accommodation and food service activities</v></c><c r="C36" s="157"><v>572440.83165200136</v></c><c r="D36" s="157"><v>0</v></c><c r="E36" s="157"><v>0</v></c><c r="F36" s="68"><f t="shared" si="0"/><v>572440.83165200136</v></c><c r="G36" s="157"><v>0</v></c><c r="H36" s="157"><v>52331.633244836623</v></c><c r="I36" s="157"><v>0</v></c><c r="J36" s="157"><v>20799.042409452075</v></c><c r="K36" s="157"><v>0</v></c><c r="L36" s="157"><v>0</v></c><c r="M36" s="68"><f t="shared" si="2"/><v>73130.675654288701</v></c><c r="N36" s="157"><v>0</v></c><c r="O36" s="157"><v>0</v></c><c r="P36" s="157"><v>66314.478398127394</v></c><c r="Q36" s="157"><v>2981.879267220666</v></c><c r="R36" s="157"><v>0</v></c><c r="S36" s="157"><v>34550.398674222452</v></c><c r="T36" s="68"><f t="shared" si="4"/><v>103846.75633957051</v></c><c r="U36" s="68"><f t="shared" si="5"/><v>749418.2636458606</v></c></row><row r="37" spans="1:21" s="21" customFormat="1" ht="15.75" x14ac:dyDescent="0.25"><c r="A37" s="22"/><c r="B37" s="198" t="str"><f>Translation!A79</f><v>General public administration and social security</v></c><c r="C37" s="157"><v>144701.21652784853</v></c><c r="D37" s="157"><v>0</v></c><c r="E37" s="157"><v>0</v></c><c r="F37" s="68"><f t="shared" si="0"/><v>144701.21652784853</v></c><c r="G37" s="157"><v>0</v></c><c r="H37" s="157"><v>12681.443260820868</v></c><c r="I37" s="157"><v>0</v></c><c r="J37" s="157"><v>0</v></c><c r="K37" s="157"><v>0</v></c><c r="L37" s="157"><v>0</v></c><c r="M37" s="68"><f t="shared" si="2"/><v>12681.443260820868</v></c><c r="N37" s="157"><v>0</v></c><c r="O37" s="157"><v>0</v></c><c r="P37" s="157"><v>0</v></c><c r="Q37" s="157"><v>0</v></c><c r="R37" s="157"><v>0</v></c><c r="S37" s="157"><v>0</v></c><c r="T37" s="68"><f t="shared" si="4"/><v>0</v></c><c r="U37" s="68"><f t="shared" si="5"/><v>157382.65978866941</v></c></row><row r="38" spans="1:21" s="21" customFormat="1" ht="15.75" x14ac:dyDescent="0.25"><c r="A38" s="22"/><c r="B38" s="198" t="str"><f>Translation!A80</f><v>Defense, justice, police and fire departments</v></c><c r="C38" s="157"><v>0</v></c><c r="D38" s="157"><v>0</v></c><c r="E38" s="157"><v>0</v></c><c r="F38" s="68"><f t="shared" si="0"/><v>0</v></c><c r="G38" s="157"><v>0</v></c><c r="H38" s="157"><v>0</v></c><c r="I38" s="157"><v>0</v></c><c r="J38" s="157"><v>0</v></c><c r="K38" s="157"><v>0</v></c><c r="L38" s="157"><v>0</v></c><c r="M38" s="68"><f t="shared" si="2"/><v>0</v></c><c r="N38" s="157"><v>0</v></c><c r="O38" s="157"><v>0</v></c><c r="P38" s="157"><v>0</v></c><c r="Q38" s="157"><v>0</v></c><c r="R38" s="157"><v>0</v></c><c r="S38" s="157"><v>0</v></c><c r="T38" s="68"><f t="shared" si="4"/><v>0</v></c><c r="U38" s="68"><f t="shared" si="5"/><v>0</v></c></row><row r="39" spans="1:21" s="21" customFormat="1" ht="15.75" x14ac:dyDescent="0.25"><c r="A39" s="22"/><c r="B39" s="198" t="str"><f>Translation!A81</f><v>Education</v></c><c r="C39" s="157"><v>33923.556176662081</v></c><c r="D39" s="157"><v>0</v></c><c r="E39" s="157"><v>0</v></c><c r="F39" s="68"><f t="shared" si="0"/><v>33923.556176662081</v></c><c r="G39" s="157"><v>0</v></c><c r="H39" s="157"><v>7716.3999830422235</v></c><c r="I39" s="157"><v>0</v></c><c r="J39" s="157"><v>5405.3481351334804</v></c><c r="K39" s="157"><v>0</v></c><c r="L39" s="157"><v>0</v></c><c r="M39" s="68"><f t="shared" si="2"/><v>13121.748118175703</v></c><c r="N39" s="157"><v>0</v></c><c r="O39" s="157"><v>0</v></c><c r="P39" s="157"><v>0</v></c><c r="Q39" s="157"><v>0</v></c><c r="R39" s="157"><v>0</v></c><c r="S39" s="157"><v>0</v></c><c r="T39" s="68"><f t="shared" si="4"/><v>0</v></c><c r="U39" s="68"><f t="shared" si="5"/><v>47045.304294837784</v></c></row><row r="40" spans="1:21" s="21" customFormat="1" ht="15.75" x14ac:dyDescent="0.25"><c r="A40" s="22"/><c r="B40" s="198" t="str"><f>Translation!A82</f><v>Human health and social work activities</v></c><c r="C40" s="157"><v>25132.854651553109</v></c><c r="D40" s="157"><v>0</v></c><c r="E40" s="157"><v>0</v></c><c r="F40" s="68"><f t="shared" si="0"/><v>25132.854651553109</v></c><c r="G40" s="157"><v>0</v></c><c r="H40" s="157"><v>-6807.1198781267267</v></c><c r="I40" s="157"><v>0</v></c><c r="J40" s="157"><v>2008.8257971577884</v></c><c r="K40" s="157"><v>0</v></c><c r="L40" s="157"><v>0</v></c><c r="M40" s="68"><f t="shared" si="2"/><v>-4798.294080968938</v></c><c r="N40" s="157"><v>0</v></c><c r="O40" s="157"><v>0</v></c><c r="P40" s="157"><v>11233.09299052574</v></c><c r="Q40" s="157"><v>0</v></c><c r="R40" s="157"><v>0</v></c><c r="S40" s="157"><v>0</v></c><c r="T40" s="68"><f t="shared" si="4"/><v>11233.09299052574</v></c><c r="U40" s="68"><f t="shared" si="5"/><v>31567.65356110991</v></c></row><row r="41" spans="1:21" s="21" customFormat="1" ht="15.75" x14ac:dyDescent="0.25"><c r="A41" s="22"/><c r="B41" s="198" t="str"><f>Translation!A83</f><v>Other services</v></c><c r="C41" s="157"><v>311754.53861513489</v></c><c r="D41" s="157"><v>0</v></c><c r="E41" s="157"><v>0</v></c><c r="F41" s="68"><f t="shared" si="0"/><v>311754.53861513489</v></c><c r="G41" s="157"><v>0</v></c><c r="H41" s="157"><v>-7127.2935519609309</v></c><c r="I41" s="157"><v>0</v></c><c r="J41" s="157"><v>0</v></c><c r="K41" s="157"><v>0</v></c><c r="L41" s="157"><v>0</v></c><c r="M41" s="68"><f t="shared" si="2"/><v>-7127.2935519609309</v></c><c r="N41" s="157"><v>0</v></c><c r="O41" s="157"><v>0</v></c><c r="P41" s="157"><v>3830.4087676241779</v></c><c r="Q41" s="157"><v>0</v></c><c r="R41" s="157"><v>0</v></c><c r="S41" s="157"><v>9848.7630556182812</v></c><c r="T41" s="68"><f t="shared" si="4"/><v>13679.171823242459</v></c><c r="U41" s="68"><f t="shared" si="5"/><v>318306.41688641638</v></c></row><row r="42" spans="1:21" s="21" customFormat="1" ht="15.75" x14ac:dyDescent="0.25"><c r="A42" s="22"/><c r="B42" s="198" t="str"><f>Translation!A84</f><v>Public lighting</v></c><c r="C42" s="157"><v>50215.85480492637</v></c><c r="D42" s="157"><v>0</v></c><c r="E42" s="157"><v>0</v></c><c r="F42" s="68"><f t="shared" si="0"/><v>50215.85480492637</v></c><c r="G42" s="157"><v>0</v></c><c r="H42" s="157"><v>0</v></c><c r="I42" s="157"><v>0</v></c><c r="J42" s="157"><v>0</v></c><c r="K42" s="157"><v>0</v></c><c r="L42" s="157"><v>0</v></c><c r="M42" s="68"><f t="shared" si="2"/><v>0</v></c><c r="N42" s="157"><v>0</v></c><c r="O42" s="157"><v>0</v></c><c r="P42" s="157"><v>0</v></c><c r="Q42" s="157"><v>0</v></c><c r="R42" s="157"><v>0</v></c><c r="S42" s="157"><v>0</v></c><c r="T42" s="68"><f t="shared" si="4"/><v>0</v></c><c r="U42" s="68"><f t="shared" si="5"/><v>50215.85480492637</v></c></row><row r="43" spans="1:21" s="21" customFormat="1" ht="15.75" x14ac:dyDescent="0.25"><c r="A43" s="22"/><c r="B43" s="65" t="str"><f>Translation!A85</f><v>TRANSPORTS</v></c><c r="C43" s="123"><f>SUM(C44:C47)</f><v>567053.7217818303</v></c><c r="D43" s="123"><f>SUM(D44:D47)</f><v>0</v></c><c r="E43" s="123"><f>SUM(E44:E47)</f><v>0</v></c><c r="F43" s="68"><f t="shared" si="0"/><v>567053.7217818303</v></c><c r="G43" s="123"><f t="shared" ref="G43:L43" si="12">SUM(G44:G47)</f><v>0</v></c><c r="H43" s="123"><f t="shared" si="12"/><v>1641691.0907206461</v></c><c r="I43" s="123"><f t="shared" si="12"/><v>2177483.9036135711</v></c><c r="J43" s="123"><f t="shared" si="12"/><v>0</v></c><c r="K43" s="123"><f t="shared" si="12"/><v>0</v></c><c r="L43" s="123"><f t="shared" si="12"/><v>0</v></c><c r="M43" s="68"><f t="shared" si="2"/><v>3819174.9943342172</v></c><c r="N43" s="123"><f t="shared" ref="N43:S43" si="13">SUM(N44:N47)</f><v>0</v></c><c r="O43" s="123"><f t="shared" si="13"/><v>0</v></c><c r="P43" s="123"><f t="shared" si="13"/><v>0</v></c><c r="Q43" s="123"><f t="shared" si="13"/><v>0</v></c><c r="R43" s="123"><f t="shared" si="13"/><v>0</v></c><c r="S43" s="123"><f t="shared" si="13"/><v>233006.41264760503</v></c><c r="T43" s="68"><f t="shared" si="4"/><v>233006.41264760503</v></c><c r="U43" s="68"><f t="shared" si="5"/><v>4619235.1287636524</v></c></row><row r="44" spans="1:21" s="21" customFormat="1" ht="15.75" x14ac:dyDescent="0.25"><c r="A44" s="22"/><c r="B44" s="198" t="str"><f>Translation!A86</f><v>Urban and suburban passenger road land transport</v></c><c r="C44" s="157"><v>6985.2145001514091</v></c><c r="D44" s="157"><v>0</v></c><c r="E44" s="157"><v>0</v></c><c r="F44" s="68"><f t="shared" si="0"/><v>6985.2145001514091</v></c><c r="G44" s="157"><v>0</v></c><c r="H44" s="157"><v>41663.499313880682</v></c><c r="I44" s="157"><v>9389.8584689726395</v></c><c r="J44" s="157"><v>0</v></c><c r="K44" s="157"><v>0</v></c><c r="L44" s="157"><v>0</v></c><c r="M44" s="68"><f t="shared" si="2"/><v>51053.357782853323</v></c><c r="N44" s="157"><v>0</v></c><c r="O44" s="157"><v>0</v></c><c r="P44" s="157"><v>0</v></c><c r="Q44" s="157"><v>0</v></c><c r="R44" s="157"><v>0</v></c><c r="S44" s="157"><v>6985.2145001514091</v></c><c r="T44" s="68"><f t="shared" si="4"/><v>6985.2145001514091</v></c><c r="U44" s="68"><f t="shared" si="5"/><v>65023.786783156138</v></c></row><row r="45" spans="1:21" s="21" customFormat="1" ht="30" x14ac:dyDescent="0.25"><c r="A45" s="22"/><c r="B45" s="198" t="str"><f>Translation!A87</f><v>Other passenger road transport services (taxi, tourism, school buses, etc.)</v></c><c r="C45" s="157"><v>226021.19814745363</v></c><c r="D45" s="157"><v>0</v></c><c r="E45" s="157"><v>0</v></c><c r="F45" s="68"><f t="shared" si="0"/><v>226021.19814745363</v></c><c r="G45" s="157"><v>0</v></c><c r="H45" s="157"><v>1210252.6156848385</v></c><c r="I45" s="157"><v>277603.8400557948</v></c><c r="J45" s="157"><v>0</v></c><c r="K45" s="157"><v>0</v></c><c r="L45" s="157"><v>0</v></c><c r="M45" s="68"><f t="shared" si="2"/><v>1487856.4557406334</v></c><c r="N45" s="157"><v>0</v></c><c r="O45" s="157"><v>0</v></c><c r="P45" s="157"><v>0</v></c><c r="Q45" s="157"><v>0</v></c><c r="R45" s="157"><v>0</v></c><c r="S45" s="157"><v>226021.19814745363</v></c><c r="T45" s="68"><f t="shared" si="4"/><v>226021.19814745363</v></c><c r="U45" s="68"><f t="shared" si="5"/><v>1939898.8520355406</v></c></row><row r="46" spans="1:21" s="21" customFormat="1" ht="15.75" x14ac:dyDescent="0.25"><c r="A46" s="22"/><c r="B46" s="198" t="str"><f>Translation!A88</f><v>Freight transport by road and removal services</v></c><c r="C46" s="157"><v>7223.5581673712759</v></c><c r="D46" s="157"><v>0</v></c><c r="E46" s="157"><v>0</v></c><c r="F46" s="68"><f t="shared" si="0"/><v>7223.5581673712759</v></c><c r="G46" s="157"><v>0</v></c><c r="H46" s="157"><v>8282.1701176150091</v></c><c r="I46" s="157"><v>70585.022164709095</v></c><c r="J46" s="157"><v>0</v></c><c r="K46" s="157"><v>0</v></c><c r="L46" s="157"><v>0</v></c><c r="M46" s="68"><f t="shared" si="2"/><v>78867.192282324104</v></c><c r="N46" s="157"><v>0</v></c><c r="O46" s="157"><v>0</v></c><c r="P46" s="157"><v>0</v></c><c r="Q46" s="157"><v>0</v></c><c r="R46" s="157"><v>0</v></c><c r="S46" s="157"><v>0</v></c><c r="T46" s="68"><f t="shared" si="4"/><v>0</v></c><c r="U46" s="68"><f t="shared" si="5"/><v>86090.750449695377</v></c></row><row r="47" spans="1:21" s="21" customFormat="1" ht="15.75" x14ac:dyDescent="0.25"><c r="A47" s="22"/><c r="B47" s="197" t="str"><f>Translation!A89</f><v>Private transports</v></c><c r="C47" s="157"><v>326823.75096685393</v></c><c r="D47" s="157"><v>0</v></c><c r="E47" s="157"><v>0</v></c><c r="F47" s="68"><f t="shared" si="0"/><v>326823.75096685393</v></c><c r="G47" s="157"><v>0</v></c><c r="H47" s="157"><v>381492.80560431175</v></c><c r="I47" s="157"><v>1819905.1829240946</v></c><c r="J47" s="157"><v>0</v></c><c r="K47" s="157"><v>0</v></c><c r="L47" s="157"><v>0</v></c><c r="M47" s="68"><f t="shared" si="2"/><v>2201397.9885284062</v></c><c r="N47" s="157"><v>0</v></c><c r="O47" s="157"><v>0</v></c><c r="P47" s="157"><v>0</v></c><c r="Q47" s="157"><v>0</v></c><c r="R47" s="157"><v>0</v></c><c r="S47" s="157"><v>0</v></c><c r="T47" s="68"><f t="shared" si="4"/><v>0</v></c><c r="U47" s="68"><f t="shared" si="5"/><v>2528221.7394952602</v></c></row><row r="48" spans="1:21" s="21" customFormat="1" ht="15.75" x14ac:dyDescent="0.25"><c r="A48" s="22"/><c r="B48" s="77" t="str"><f>Translation!A117</f><v>TOTAL FOR INTERNAL MARKET</v></c><c r="C48" s="69"><f>C17+C27+C30+C34+C43</f><v>3885324.5132873384</v></c><c r="D48" s="69"><f>D17+D27+D30+D34+D43</f><v>0</v></c><c r="E48" s="69"><f>E17+E27+E30+E34+E43</f><v>0</v></c><c r="F48" s="68"><f t="shared" si="0"/><v>3885324.5132873384</v></c><c r="G48" s="69"><f t="shared" ref="G48:L48" si="14">G17+G27+G30+G34+G43</f><v>141281.68741254299</v></c><c r="H48" s="69"><f t="shared" si="14"/><v>2490800.1204830734</v></c><c r="I48" s="69"><f t="shared" si="14"/><v>2177483.9036135711</v></c><c r="J48" s="69"><f t="shared" si="14"/><v>211255.86127444869</v></c><c r="K48" s="69"><f t="shared" si="14"/><v>0</v></c><c r="L48" s="69"><f t="shared" si="14"/><v>47117.539013721929</v></c><c r="M48" s="68"><f t="shared" si="2"/><v>5067939.1117973579</v></c><c r="N48" s="69"><f t="shared" ref="N48:S48" si="15">N17+N27+N30+N34+N43</f><v>0</v></c><c r="O48" s="69"><f t="shared" si="15"/><v>0</v></c><c r="P48" s="69"><f t="shared" si="15"/><v>455376.26192348392</v></c><c r="Q48" s="69"><f t="shared" si="15"/><v>2981.879267220666</v></c><c r="R48" s="69"><f t="shared" si="15"/><v>0</v></c><c r="S48" s="69"><f t="shared" si="15"/><v>1489753.9296518252</v></c><c r="T48" s="68"><f t="shared" si="4"/><v>1948112.0708425299</v></c><c r="U48" s="68"><f t="shared" si="5"/><v>10901375.695927227</v></c></row><row r="49" spans="2:32" s="66" customFormat="1" ht="30" x14ac:dyDescent="0.25"><c r="B49" s="197" t="str"><f>Translation!A90</f><v>Reexportation (ships, airplanes, industrial free zones, national and international militar installations, etc.)</v></c><c r="C49" s="157"><v>0</v></c><c r="D49" s="157"><v>0</v></c><c r="E49" s="157"><v>0</v></c><c r="F49" s="68"><f t="shared" si="0"/><v>0</v></c><c r="G49" s="157"><v>0</v></c><c r="H49" s="157"><v>0</v></c><c r="I49" s="157"><v>0</v></c><c r="J49" s="157"><v>0</v></c><c r="K49" s="157"><v>0</v></c><c r="L49" s="157"><v>0</v></c><c r="M49" s="68"><f t="shared" si="2"/><v>0</v></c><c r="N49" s="157"><v>0</v></c><c r="O49" s="157"><v>0</v></c><c r="P49" s="157"><v>0</v></c><c r="Q49" s="157"><v>0</v></c><c r="R49" s="157"><v>0</v></c><c r="S49" s="157"><v>0</v></c><c r="T49" s="68"><f t="shared" si="4"/><v>0</v></c><c r="U49" s="68"><f t="shared" si="5"/><v>0</v></c></row><row r="50" spans="2:32" s="66" customFormat="1" ht="30" x14ac:dyDescent="0.25"><c r="B50" s="197" t="str"><f>Translation!A91</f><v>Activities with intensive use of energy for exportation (to exclude in the island energy balance)</v></c><c r="C50" s="157"><v>0</v></c><c r="D50" s="157"><v>0</v></c><c r="E50" s="157"><v>0</v></c><c r="F50" s="68"><f t="shared" si="0"/><v>0</v></c><c r="G50" s="157"><v>0</v></c><c r="H50" s="157"><v>0</v></c><c r="I50" s="157"><v>0</v></c><c r="J50" s="157"><v>0</v></c><c r="K50" s="157"><v>0</v></c><c r="L50" s="157"><v>0</v></c><c r="M50" s="68"><f t="shared" si="2"/><v>0</v></c><c r="N50" s="157"><v>0</v></c><c r="O50" s="157"><v>0</v></c><c r="P50" s="157"><v>0</v></c><c r="Q50" s="157"><v>0</v></c><c r="R50" s="157"><v>0</v></c><c r="S50" s="157"><v>0</v></c><c r="T50" s="68"><f t="shared" si="4"/><v>0</v></c><c r="U50" s="68"><f t="shared" si="5"/><v>0</v></c></row><row r="51" spans="2:32" s="66" customFormat="1" ht="15.75" x14ac:dyDescent="0.25"><c r="B51" s="197" t="str"><f>Translation!A92</f><v>Other (to exclude in the island energy balance)</v></c><c r="C51" s="157"><v>0</v></c><c r="D51" s="157"><v>0</v></c><c r="E51" s="157"><v>0</v></c><c r="F51" s="68"><f t="shared" si="0"/><v>0</v></c><c r="G51" s="157"><v>0</v></c><c r="H51" s="157"><v>0</v></c><c r="I51" s="157"><v>0</v></c><c r="J51" s="157"><v>0</v></c><c r="K51" s="157"><v>0</v></c><c r="L51" s="157"><v>0</v></c><c r="M51" s="68"><f t="shared" si="2"/><v>0</v></c><c r="N51" s="157"><v>0</v></c><c r="O51" s="157"><v>0</v></c><c r="P51" s="157"><v>0</v></c><c r="Q51" s="157"><v>0</v></c><c r="R51" s="157"><v>0</v></c><c r="S51" s="157"><v>0</v></c><c r="T51" s="68"><f t="shared" si="4"/><v>0</v></c><c r="U51" s="68"><f t="shared" si="5"/><v>0</v></c></row><row r="52" spans="2:32" s="55" customFormat="1" ht="15.75" x14ac:dyDescent="0.25"><c r="B52" s="77" t="str"><f>Translation!A118</f><v>TOTAL</v></c><c r="C52" s="57"><f>SUM(C49:C51)</f><v>0</v></c><c r="D52" s="57"><f>SUM(D49:D51)</f><v>0</v></c><c r="E52" s="57"><f>SUM(E49:E51)</f><v>0</v></c><c r="F52" s="68"><f t="shared" si="0"/><v>0</v></c><c r="G52" s="57"><f t="shared" ref="G52:L52" si="16">SUM(G49:G51)</f><v>0</v></c><c r="H52" s="57"><f t="shared" si="16"/><v>0</v></c><c r="I52" s="57"><f t="shared" si="16"/><v>0</v></c><c r="J52" s="57"><f t="shared" si="16"/><v>0</v></c><c r="K52" s="57"><f t="shared" si="16"/><v>0</v></c><c r="L52" s="57"><f t="shared" si="16"/><v>0</v></c><c r="M52" s="68"><f t="shared" si="2"/><v>0</v></c><c r="N52" s="57"><f t="shared" ref="N52:S52" si="17">SUM(N49:N51)</f><v>0</v></c><c r="O52" s="57"><f t="shared" si="17"/><v>0</v></c><c r="P52" s="57"><f t="shared" si="17"/><v>0</v></c><c r="Q52" s="57"><f t="shared" si="17"/><v>0</v></c><c r="R52" s="57"><f t="shared" si="17"/><v>0</v></c><c r="S52" s="57"><f t="shared" si="17"/><v>0</v></c><c r="T52" s="68"><f t="shared" si="4"/><v>0</v></c><c r="U52" s="68"><f t="shared" si="5"/><v>0</v></c></row><row r="53" spans="2:32" s="152" customFormat="1" ht="15.75" x14ac:dyDescent="0.25"><c r="B53" s="128"/><c r="C53" s="151"/><c r="D53" s="151"/><c r="E53" s="151"/><c r="F53" s="151"/><c r="G53" s="151"/><c r="H53" s="151"/><c r="I53" s="151"/><c r="J53" s="151"/><c r="K53" s="151"/><c r="L53" s="151"/><c r="M53" s="151"/><c r="N53" s="151"/><c r="O53" s="151"/><c r="P53" s="151"/><c r="Q53" s="151"/><c r="R53" s="151"/></row><row r="54" spans="2:32" s="90" customFormat="1" ht="31.5" x14ac:dyDescent="0.5"><c r="B54" s="91" t="str"><f>Translation!A119</f><v>SECONDARY ENERGY PRODUCTION AND ENERGY FLUXES</v></c><c r="C54" s="93"/><c r="D54" s="93"/><c r="E54" s="93"/><c r="F54" s="93"/><c r="G54" s="93"/><c r="H54" s="93"/><c r="I54" s="93"/><c r="J54" s="93"/><c r="K54" s="93"/><c r="L54" s="93"/><c r="M54" s="93"/><c r="N54" s="93"/><c r="O54" s="93"/><c r="P54" s="93"/><c r="Q54" s="93"/><c r="R54" s="93"/><c r="S54" s="93"/><c r="T54" s="93"/><c r="U54" s="93"/><c r="V54" s="93"/><c r="W54" s="93"/><c r="X54" s="94"/><c r="AD54" s="92" t="str"><f>Translation!$A$21</f><v>[MWh]</v></c></row><row r="55" spans="2:32" s="55" customFormat="1" ht="32.25" customHeight="1" x14ac:dyDescent="0.25"><c r="B55" s="284" t="str"><f>Translation!A120</f><v>PRODUCTION SECTOR</v></c><c r="C55" s="289" t="str"><f>Translation!A121</f><v>ENERGY SOURCE</v></c><c r="D55" s="290"/><c r="E55" s="290"/><c r="F55" s="290"/><c r="G55" s="290"/><c r="H55" s="290"/><c r="I55" s="290"/><c r="J55" s="290"/><c r="K55" s="290"/><c r="L55" s="290"/><c r="M55" s="290"/><c r="N55" s="290"/><c r="O55" s="290"/><c r="P55" s="290"/><c r="Q55" s="290"/><c r="R55" s="290"/><c r="S55" s="291"/><c r="T55" s="289" t="str"><f>Translation!A138</f><v>SECONDARY ENERGY CONVERSION</v></c><c r="U55" s="290"/><c r="V55" s="291"/><c r="W55" s="278" t="str"><f>Translation!A129</f><v>ENERGY FLUXES</v></c><c r="X55" s="279"/><c r="Y55" s="279"/><c r="Z55" s="279"/><c r="AA55" s="279"/><c r="AB55" s="280"/><c r="AC55" s="295" t="str"><f>Translation!A118</f><v>TOTAL</v></c><c r="AD55" s="257" t="str"><f>Translation!A137</f><v>Distribution losses and self-consumption</v></c></row><row r="56" spans="2:32" s="55" customFormat="1" ht="18" customHeight="1" x14ac:dyDescent="0.25"><c r="B56" s="285"/><c r="C56" s="292" t="str"><f>Translation!A98</f><v>Fossil fuels</v></c><c r="D56" s="293"/><c r="E56" s="293"/><c r="F56" s="293"/><c r="G56" s="293"/><c r="H56" s="293"/><c r="I56" s="294"/><c r="J56" s="292" t="str"><f>Translation!A106</f><v>Renewable energy sources (from systems connected to public networks)</v></c><c r="K56" s="293"/><c r="L56" s="293"/><c r="M56" s="293"/><c r="N56" s="293"/><c r="O56" s="293"/><c r="P56" s="293"/><c r="Q56" s="293"/><c r="R56" s="294"/><c r="S56" s="257" t="str"><f>Translation!A116</f><v>Subtotal</v></c><c r="T56" s="276" t="str"><f>Translation!A139</f><v>Electricity conversion to cold</v></c><c r="U56" s="276" t="str"><f>Translation!A140</f><v>Heat conversion to cold</v></c><c r="V56" s="257" t="str"><f>Translation!A116</f><v>Subtotal</v></c><c r="W56" s="297" t="str"><f>Translation!A130</f><v>Storage</v></c><c r="X56" s="298"/><c r="Y56" s="296" t="str"><f>Translation!A133</f><v>External connection</v></c><c r="Z56" s="296"/><c r="AA56" s="284" t="str"><f>Translation!A136</f><v>Reexportation and external consumption</v></c><c r="AB56" s="257" t="str"><f>Translation!A116</f><v>Subtotal</v></c><c r="AC56" s="295"/><c r="AD56" s="257"/></row><row r="57" spans="2:32" s="55" customFormat="1" ht="69.75" customHeight="1" x14ac:dyDescent="0.25"><c r="B57" s="73" t="str"><f>Translation!A122</f><v>Energy product</v></c><c r="C57" s="112" t="str"><f>Translation!A99</f><v>Fueloil</v></c><c r="D57" s="112" t="str"><f>Translation!A100</f><v>Diesel</v></c><c r="E57" s="112" t="str"><f>Translation!A101</f><v>Gasoline</v></c><c r="F57" s="112" t="str"><f>Translation!A102</f><v>LPG</v></c><c r="G57" s="112" t="str"><f>Translation!A103</f><v>Natural gas</v></c><c r="H57" s="112" t="str"><f>Translation!A104</f><v>Coal</v></c><c r="I57" s="112" t="str"><f>Translation!A116</f><v>Subtotal</v></c><c r="J57" s="112" t="str"><f>Translation!A108</f><v>Hydro</v></c><c r="K57" s="112" t="str"><f>Translation!A109</f><v>Wind</v></c><c r="L57" s="112" t="str"><f>Translation!A110</f><v>Solar</v></c><c r="M57" s="112" t="str"><f>Translation!A111</f><v>Geothermal</v></c><c r="N57" s="112" t="str"><f>Translation!A112</f><v>Ocean</v></c><c r="O57" s="112" t="str"><f>Translation!A113</f><v>Biomass</v></c><c r="P57" s="112" t="str"><f>Translation!A114</f><v>Urban waste</v></c><c r="Q57" s="112" t="str"><f>Translation!A115</f><v>Energy recovery</v></c><c r="R57" s="112" t="str"><f>Translation!A116</f><v>Subtotal</v></c><c r="S57" s="257"/><c r="T57" s="277"/><c r="U57" s="277"/><c r="V57" s="257"/><c r="W57" s="116" t="str"><f>Translation!A131</f><v>Input to storage</v></c><c r="X57" s="116" t="str"><f>Translation!A132</f><v>Output from storage</v></c><c r="Y57" s="116" t="str"><f>Translation!A134</f><v>Import to island</v></c><c r="Z57" s="116" t="str"><f>Translation!A135</f><v>Export from island</v></c><c r="AA57" s="285"/><c r="AB57" s="257"/><c r="AC57" s="295"/><c r="AD57" s="257"/></row><row r="58" spans="2:32" s="55" customFormat="1" ht="15.75" x14ac:dyDescent="0.25"><c r="B58" s="199" t="str"><f>Translation!A123</f><v>Electricity</v></c><c r="C58" s="163"><v>940754.86494886596</v></c><c r="D58" s="163"><v>190601.09855730494</v></c><c r="E58" s="163"/><c r="F58" s="163"/><c r="G58" s="163"><v>1462500</v></c><c r="H58" s="163"><v>0</v></c><c r="I58" s="63"><f>SUM(C58:H58)</f><v>2593855.963506171</v></c><c r="J58" s="163"><v>450.26063138087113</v></c><c r="K58" s="163"><v>714238.8914931491</v></c><c r="L58" s="163"><v>128348.85389193162</v></c><c r="M58" s="163"><v>323040.68433302996</v></c><c r="N58" s="163"><v>226717.3937362791</v></c><c r="O58" s="163"><v>42149.776865625005</v></c><c r="P58" s="163"><v>1617.7951351079832</v></c><c r="Q58" s="163"/><c r="R58" s="63"><f>SUM(J58:Q58)</f><v>1436563.6560865038</v></c><c r="S58" s="63"><f>I58+R58</f><v>4030419.619592675</v></c><c r="T58" s="163"><v>0</v></c><c r="U58" s="163"/><c r="V58" s="63"><f>-T58</f><v>0</v></c><c r="W58" s="163"><v>0</v></c><c r="X58" s="163"><v>0</v></c><c r="Y58" s="163"><v>0</v></c><c r="Z58" s="163"><v>0</v></c><c r="AA58" s="201"><f>$C$49+$C$50+$C$51</f><v>0</v></c><c r="AB58" s="63"><f>-SUM(W58)+SUM(X58:Y58)-SUM(Z58:AA58)</f><v>0</v></c><c r="AC58" s="68"><f>S58+V58+AB58</f><v>4030419.619592675</v></c><c r="AD58" s="202"><f>AC58-C48</f><v>145095.10630533658</v></c></row><row r="59" spans="2:32" s="55" customFormat="1" ht="15.75" x14ac:dyDescent="0.25"><c r="B59" s="198" t="str"><f>Translation!A124</f><v>Heat</v></c><c r="C59" s="163"><v>0</v></c><c r="D59" s="163"><v>0</v></c><c r="E59" s="163"/><c r="F59" s="163"/><c r="G59" s="163"><v>0</v></c><c r="H59" s="163"><v>0</v></c><c r="I59" s="63"><f>SUM(C59:H59)</f><v>0</v></c><c r="J59" s="163"><v>0</v></c><c r="K59" s="163"><v>0</v></c><c r="L59" s="163"><v>0</v></c><c r="M59" s="163"><v>0</v></c><c r="N59" s="163"><v>0</v></c><c r="O59" s="163"><v>0</v></c><c r="P59" s="163"><v>0</v></c><c r="Q59" s="163"/><c r="R59" s="63"><f>SUM(J59:Q59)</f><v>0</v></c><c r="S59" s="63"><f>I59+R59</f><v>0</v></c><c r="T59" s="163"/><c r="U59" s="163"><v>0</v></c><c r="V59" s="63"><f>-U59</f><v>0</v></c><c r="W59" s="163"/><c r="X59" s="163"/><c r="Y59" s="163"/><c r="Z59" s="163"/><c r="AA59" s="201"><f>$D$49+$D$50+$D$51</f><v>0</v></c><c r="AB59" s="63"><f>-SUM(W59)+SUM(X59:Y59)-SUM(Z59:AA59)</f><v>0</v></c><c r="AC59" s="68"><f>S59+V59+AB59</f><v>0</v></c><c r="AD59" s="202"><f>AC59-D48</f><v>0</v></c></row><row r="60" spans="2:32" s="55" customFormat="1" ht="15.75" x14ac:dyDescent="0.25"><c r="B60" s="198" t="str"><f>Translation!A125</f><v>Cold</v></c><c r="C60" s="163"/><c r="D60" s="163"/><c r="E60" s="163"/><c r="F60" s="163"/><c r="G60" s="163"/><c r="H60" s="163"/><c r="I60" s="63"><f>SUM(C60:H60)</f><v>0</v></c><c r="J60" s="163"><v>0</v></c><c r="K60" s="163"><v>0</v></c><c r="L60" s="163"><v>0</v></c><c r="M60" s="163"><v>0</v></c><c r="N60" s="163"><v>0</v></c><c r="O60" s="163"><v>0</v></c><c r="P60" s="163"><v>0</v></c><c r="Q60" s="163"/><c r="R60" s="63"><f>SUM(J60:Q60)</f><v>0</v></c><c r="S60" s="63"><f>I60+R60</f><v>0</v></c><c r="T60" s="163"><v>0</v></c><c r="U60" s="163"><v>0</v></c><c r="V60" s="63"><f>SUM(T60:U60)</f><v>0</v></c><c r="W60" s="163"/><c r="X60" s="163"/><c r="Y60" s="163"/><c r="Z60" s="163"/><c r="AA60" s="201"><f>$E$49+$E$50+$E$51</f><v>0</v></c><c r="AB60" s="63"><f>-SUM(W60)+SUM(X60:Y60)-SUM(Z60:AA60)</f><v>0</v></c><c r="AC60" s="68"><f>S60+V60+AB60</f><v>0</v></c><c r="AD60" s="202"><f>AC60-E48</f><v>0</v></c></row><row r="61" spans="2:32" s="55" customFormat="1" ht="15.75" x14ac:dyDescent="0.25"><c r="B61" s="74" t="str"><f>Translation!A118</f><v>TOTAL</v></c><c r="C61" s="57"><f t="shared" ref="C61:AD61" si="18">SUM(C58:C60)</f><v>940754.86494886596</v></c><c r="D61" s="57"><f t="shared" si="18"/><v>190601.09855730494</v></c><c r="E61" s="57"><f t="shared" si="18"/><v>0</v></c><c r="F61" s="57"><f t="shared" si="18"/><v>0</v></c><c r="G61" s="57"><f t="shared" si="18"/><v>1462500</v></c><c r="H61" s="57"><f t="shared" si="18"/><v>0</v></c><c r="I61" s="57"><f t="shared" si="18"/><v>2593855.963506171</v></c><c r="J61" s="57"><f t="shared" si="18"/><v>450.26063138087113</v></c><c r="K61" s="57"><f t="shared" si="18"/><v>714238.8914931491</v></c><c r="L61" s="57"><f t="shared" si="18"/><v>128348.85389193162</v></c><c r="M61" s="57"><f t="shared" si="18"/><v>323040.68433302996</v></c><c r="N61" s="57"><f t="shared" si="18"/><v>226717.3937362791</v></c><c r="O61" s="57"><f t="shared" si="18"/><v>42149.776865625005</v></c><c r="P61" s="57"><f t="shared" si="18"/><v>1617.7951351079832</v></c><c r="Q61" s="57"><f t="shared" si="18"/><v>0</v></c><c r="R61" s="57"><f t="shared" si="18"/><v>1436563.6560865038</v></c><c r="S61" s="57"><f t="shared" si="18"/><v>4030419.619592675</v></c><c r="T61" s="57"><f t="shared" si="18"/><v>0</v></c><c r="U61" s="57"><f t="shared" si="18"/><v>0</v></c><c r="V61" s="57"><f t="shared" si="18"/><v>0</v></c><c r="W61" s="57"><f t="shared" si="18"/><v>0</v></c><c r="X61" s="57"><f t="shared" si="18"/><v>0</v></c><c r="Y61" s="57"><f t="shared" si="18"/><v>0</v></c><c r="Z61" s="57"><f t="shared" si="18"/><v>0</v></c><c r="AA61" s="57"><f t="shared" si="18"/><v>0</v></c><c r="AB61" s="57"><f t="shared" si="18"/><v>0</v></c><c r="AC61" s="57"><f t="shared" si="18"/><v>4030419.619592675</v></c><c r="AD61" s="57"><f t="shared" si="18"/><v>145095.10630533658</v></c></row><row r="62" spans="2:32" s="55" customFormat="1" ht="15" x14ac:dyDescent="0.2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0" customFormat="1" ht="31.5" x14ac:dyDescent="0.5"><c r="B63" s="91" t="str"><f>Translation!A126</f><v>PRIMARY ENERGY CONVERTED TO SECONDARY ENERGY (primary energy consumption)</v></c><c r="C63" s="95"/><c r="D63" s="95"/><c r="E63" s="95"/><c r="F63" s="95"/><c r="G63" s="95"/><c r="H63" s="95"/><c r="I63" s="95"/><c r="J63" s="95"/><c r="K63" s="95"/><c r="L63" s="95"/><c r="M63" s="95"/><c r="N63" s="95"/><c r="O63" s="95"/><c r="P63" s="95"/><c r="Q63" s="95"/><c r="R63" s="95"/><c r="S63" s="92"/><c r="T63" s="92" t="str"><f>Translation!$A$21</f><v>[MWh]</v></c><c r="U63" s="96"/><c r="V63" s="96"/><c r="W63" s="97"/><c r="X63" s="96"/><c r="Y63" s="96"/><c r="Z63" s="96"/><c r="AA63" s="96"/><c r="AB63" s="96"/><c r="AC63" s="96"/><c r="AD63" s="96"/><c r="AE63" s="96"/></row><row r="64" spans="2:32" s="55" customFormat="1" ht="30" customHeight="1" x14ac:dyDescent="0.25"><c r="B64" s="284" t="str"><f>Translation!A120</f><v>PRODUCTION SECTOR</v></c><c r="C64" s="303" t="str"><f>Translation!A142</f><v>PRIMARY ENERGY SOURCE</v></c><c r="D64" s="304"/><c r="E64" s="304"/><c r="F64" s="304"/><c r="G64" s="304"/><c r="H64" s="304"/><c r="I64" s="304"/><c r="J64" s="304"/><c r="K64" s="304"/><c r="L64" s="304"/><c r="M64" s="304"/><c r="N64" s="304"/><c r="O64" s="304"/><c r="P64" s="304"/><c r="Q64" s="304"/><c r="R64" s="304"/><c r="S64" s="305"/><c r="T64" s="299" t="str"><f>Translation!A127</f><v>Conversion losses from primary to secondary energy</v></c><c r="U64" s="61"/><c r="V64" s="61"/><c r="W64" s="72"/><c r="X64" s="61"/><c r="Y64" s="61"/><c r="Z64" s="61"/><c r="AA64" s="61"/><c r="AB64" s="61"/><c r="AC64" s="61"/><c r="AD64" s="61"/><c r="AE64" s="61"/></row><row r="65" spans="2:32" s="55" customFormat="1" ht="15" customHeight="1" x14ac:dyDescent="0.25"><c r="B65" s="285"/><c r="C65" s="303" t="str"><f>Translation!A98</f><v>Fossil fuels</v></c><c r="D65" s="304"/><c r="E65" s="304"/><c r="F65" s="304"/><c r="G65" s="304"/><c r="H65" s="304"/><c r="I65" s="305"/><c r="J65" s="303" t="str"><f>Translation!A107</f><v>Renewable energy sources</v></c><c r="K65" s="304"/><c r="L65" s="304"/><c r="M65" s="304"/><c r="N65" s="304"/><c r="O65" s="304"/><c r="P65" s="304"/><c r="Q65" s="304"/><c r="R65" s="305"/><c r="S65" s="302" t="str"><f>Translation!A118</f><v>TOTAL</v></c><c r="T65" s="300"/><c r="U65" s="61"/><c r="V65" s="61"/><c r="W65" s="72"/><c r="X65" s="61"/><c r="Y65" s="61"/><c r="Z65" s="61"/><c r="AA65" s="61"/><c r="AB65" s="61"/><c r="AC65" s="61"/><c r="AD65" s="61"/><c r="AE65" s="61"/></row><row r="66" spans="2:32" s="55" customFormat="1" ht="69.75" customHeight="1" x14ac:dyDescent="0.25"><c r="B66" s="73" t="str"><f>Translation!A122</f><v>Energy product</v></c><c r="C66" s="115" t="str"><f>Translation!A99</f><v>Fueloil</v></c><c r="D66" s="115" t="str"><f>Translation!A100</f><v>Diesel</v></c><c r="E66" s="115" t="str"><f>Translation!A101</f><v>Gasoline</v></c><c r="F66" s="115" t="str"><f>Translation!A102</f><v>LPG</v></c><c r="G66" s="115" t="str"><f>Translation!A103</f><v>Natural gas</v></c><c r="H66" s="115" t="str"><f>Translation!A104</f><v>Coal</v></c><c r="I66" s="115" t="str"><f>Translation!A116</f><v>Subtotal</v></c><c r="J66" s="115" t="str"><f>Translation!A108</f><v>Hydro</v></c><c r="K66" s="115" t="str"><f>Translation!A109</f><v>Wind</v></c><c r="L66" s="115" t="str"><f>Translation!A110</f><v>Solar</v></c><c r="M66" s="115" t="str"><f>Translation!A111</f><v>Geothermal</v></c><c r="N66" s="115" t="str"><f>Translation!A112</f><v>Ocean</v></c><c r="O66" s="115" t="str"><f>Translation!A113</f><v>Biomass</v></c><c r="P66" s="115" t="str"><f>Translation!A114</f><v>Urban waste</v></c><c r="Q66" s="115" t="str"><f>Translation!A115</f><v>Energy recovery</v></c><c r="R66" s="115" t="str"><f>Translation!A116</f><v>Subtotal</v></c><c r="S66" s="302"/><c r="T66" s="301"/><c r="U66" s="61"/><c r="V66" s="61"/><c r="W66" s="72"/><c r="X66" s="61"/><c r="Y66" s="61"/><c r="Z66" s="61"/><c r="AA66" s="61"/><c r="AB66" s="61"/><c r="AC66" s="61"/><c r="AD66" s="61"/><c r="AE66" s="61"/></row><row r="67" spans="2:32" s="55" customFormat="1" ht="15.75" x14ac:dyDescent="0.25"><c r="B67" s="199" t="str"><f>Translation!A123</f><v>Electricity</v></c><c r="C67" s="163"><v>2766926.0733790174</v></c><c r="D67" s="163"><v>635336.99519101647</v></c><c r="E67" s="163"/><c r="F67" s="163"/><c r="G67" s="163"><v>3656250</v></c><c r="H67" s="163"><v>0</v></c><c r="I67" s="63"><f>SUM(C67:H67)</f><v>7058513.0685700336</v></c><c r="J67" s="200"><f>J58</f><v>450.26063138087113</v></c><c r="K67" s="200"><f t="shared" ref="K67:P67" si="19">K58</f><v>714238.8914931491</v></c><c r="L67" s="200"><f t="shared" si="19"/><v>128348.85389193162</v></c><c r="M67" s="200"><f t="shared" si="19"/><v>323040.68433302996</v></c><c r="N67" s="200"><f t="shared" si="19"/><v>226717.3937362791</v></c><c r="O67" s="200"><f t="shared" si="19"/><v>42149.776865625005</v></c><c r="P67" s="200"><f t="shared" si="19"/><v>1617.7951351079832</v></c><c r="Q67" s="200"/><c r="R67" s="63"><f>SUM(J67:Q67)</f><v>1436563.6560865038</v></c><c r="S67" s="63"><f>I67+R67</f><v>8495076.7246565372</v></c><c r="T67" s="75"><f>S67-AC58+AB58</f><v>4464657.1050638622</v></c><c r="U67" s="61"/><c r="V67" s="61"/><c r="W67" s="62"/><c r="X67" s="61"/><c r="Y67" s="61"/><c r="Z67" s="61"/><c r="AA67" s="61"/><c r="AB67" s="61"/><c r="AC67" s="61"/><c r="AD67" s="61"/><c r="AE67" s="61"/></row><row r="68" spans="2:32" s="55" customFormat="1" ht="15.75" x14ac:dyDescent="0.25"><c r="B68" s="199" t="str"><f>Translation!A124</f><v>Heat</v></c><c r="C68" s="163"><v>0</v></c><c r="D68" s="163"><v>0</v></c><c r="E68" s="163"/><c r="F68" s="163"/><c r="G68" s="163"><v>0</v></c><c r="H68" s="163"><v>0</v></c><c r="I68" s="63"><f>SUM(C68:H68)</f><v>0</v></c><c r="J68" s="200"><f t="shared" ref="J68:P69" si="20">J59</f><v>0</v></c><c r="K68" s="200"><f t="shared" si="20"/><v>0</v></c><c r="L68" s="200"><f t="shared" si="20"/><v>0</v></c><c r="M68" s="200"><f t="shared" si="20"/><v>0</v></c><c r="N68" s="200"><f t="shared" si="20"/><v>0</v></c><c r="O68" s="200"><f t="shared" si="20"/><v>0</v></c><c r="P68" s="200"><f t="shared" si="20"/><v>0</v></c><c r="Q68" s="200"/><c r="R68" s="63"><f>SUM(J68:Q68)</f><v>0</v></c><c r="S68" s="63"><f>I68+R68</f><v>0</v></c><c r="T68" s="75"><f>S68-AC59+AB59</f><v>0</v></c><c r="U68" s="61"/><c r="V68" s="61"/><c r="W68" s="62"/><c r="X68" s="61"/><c r="Y68" s="61"/><c r="Z68" s="61"/><c r="AA68" s="61"/><c r="AB68" s="61"/><c r="AC68" s="61"/><c r="AD68" s="61"/><c r="AE68" s="61"/></row><row r="69" spans="2:32" s="55" customFormat="1" ht="15.75" x14ac:dyDescent="0.25"><c r="B69" s="199" t="str"><f>Translation!A125</f><v>Cold</v></c><c r="C69" s="163"/><c r="D69" s="163"/><c r="E69" s="163"/><c r="F69" s="163"/><c r="G69" s="163"/><c r="H69" s="163"/><c r="I69" s="63"><f>SUM(C69:H69)</f><v>0</v></c><c r="J69" s="200"><f t="shared" si="20"/><v>0</v></c><c r="K69" s="200"><f t="shared" si="20"/><v>0</v></c><c r="L69" s="200"><f t="shared" si="20"/><v>0</v></c><c r="M69" s="200"><f t="shared" si="20"/><v>0</v></c><c r="N69" s="200"><f t="shared" si="20"/><v>0</v></c><c r="O69" s="200"><f t="shared" si="20"/><v>0</v></c><c r="P69" s="200"><f t="shared" si="20"/><v>0</v></c><c r="Q69" s="200"/><c r="R69" s="63"><f>SUM(J69:Q69)</f><v>0</v></c><c r="S69" s="63"><f>I69+R69</f><v>0</v></c><c r="T69" s="75"><f>S69-AC60+AB60</f><v>0</v></c><c r="U69" s="61"/><c r="V69" s="61"/><c r="W69" s="62"/><c r="X69" s="61"/><c r="Y69" s="61"/><c r="Z69" s="61"/><c r="AA69" s="61"/><c r="AB69" s="61"/><c r="AC69" s="61"/><c r="AD69" s="61"/><c r="AE69" s="61"/></row><row r="70" spans="2:32" s="55" customFormat="1" ht="15.75" x14ac:dyDescent="0.25"><c r="B70" s="74" t="str"><f>Translation!A118</f><v>TOTAL</v></c><c r="C70" s="57"><f t="shared" ref="C70:S70" si="21">SUM(C67:C69)</f><v>2766926.0733790174</v></c><c r="D70" s="57"><f t="shared" si="21"/><v>635336.99519101647</v></c><c r="E70" s="57"><f t="shared" si="21"/><v>0</v></c><c r="F70" s="57"><f t="shared" si="21"/><v>0</v></c><c r="G70" s="57"><f t="shared" si="21"/><v>3656250</v></c><c r="H70" s="57"><f t="shared" si="21"/><v>0</v></c><c r="I70" s="57"><f t="shared" si="21"/><v>7058513.0685700336</v></c><c r="J70" s="57"><f t="shared" si="21"/><v>450.26063138087113</v></c><c r="K70" s="57"><f t="shared" si="21"/><v>714238.8914931491</v></c><c r="L70" s="57"><f t="shared" si="21"/><v>128348.85389193162</v></c><c r="M70" s="57"><f t="shared" si="21"/><v>323040.68433302996</v></c><c r="N70" s="57"><f t="shared" si="21"/><v>226717.3937362791</v></c><c r="O70" s="57"><f t="shared" si="21"/><v>42149.776865625005</v></c><c r="P70" s="57"><f t="shared" si="21"/><v>1617.7951351079832</v></c><c r="Q70" s="57"><f t="shared" si="21"/><v>0</v></c><c r="R70" s="57"><f t="shared" si="21"/><v>1436563.6560865038</v></c><c r="S70" s="57"><f t="shared" si="21"/><v>8495076.7246565372</v></c><c r="T70" s="75"><f>S70-AC61+AB61</f><v>4464657.1050638622</v></c><c r="U70" s="61"/><c r="V70" s="61"/><c r="W70" s="60"/><c r="X70" s="61"/><c r="Y70" s="61"/><c r="Z70" s="61"/><c r="AA70" s="61"/><c r="AB70" s="61"/><c r="AC70" s="61"/><c r="AD70" s="61"/><c r="AE70" s="61"/></row><row r="71" spans="2:32" s="55" customFormat="1" ht="15" x14ac:dyDescent="0.25"><c r="B71" s="56"/></row><row r="72" spans="2:32" s="90" customFormat="1" ht="31.5" x14ac:dyDescent="0.5"><c r="B72" s="91" t="str"><f>Translation!A143</f><v>PRIMARY ENERGY DEMAND</v></c><c r="C72" s="93"/><c r="D72" s="93"/><c r="E72" s="93"/><c r="F72" s="93"/><c r="G72" s="93"/><c r="H72" s="93"/><c r="I72" s="93"/><c r="J72" s="93"/><c r="K72" s="93"/><c r="L72" s="93"/><c r="M72" s="93"/><c r="N72" s="93"/><c r="O72" s="93"/><c r="P72" s="93"/><c r="Q72" s="93"/><c r="R72" s="93"/><c r="Y72" s="92" t="str"><f>Translation!$A$21</f><v>[MWh]</v></c></row><row r="73" spans="2:32" s="55" customFormat="1" ht="30" customHeight="1" x14ac:dyDescent="0.25"><c r="B73" s="281" t="str"><f>Translation!A122</f><v>Energy product</v></c><c r="C73" s="289" t="str"><f>Translation!A142</f><v>PRIMARY ENERGY SOURCE</v></c><c r="D73" s="290"/><c r="E73" s="290"/><c r="F73" s="290"/><c r="G73" s="290"/><c r="H73" s="290"/><c r="I73" s="290"/><c r="J73" s="290"/><c r="K73" s="290"/><c r="L73" s="290"/><c r="M73" s="290"/><c r="N73" s="290"/><c r="O73" s="290"/><c r="P73" s="290"/><c r="Q73" s="290"/><c r="R73" s="290"/><c r="S73" s="290"/><c r="T73" s="290"/><c r="U73" s="290"/><c r="V73" s="290"/><c r="W73" s="290"/><c r="X73" s="290"/><c r="Y73" s="291"/></row><row r="74" spans="2:32" s="55" customFormat="1" ht="15" customHeight="1" x14ac:dyDescent="0.25"><c r="B74" s="282"/><c r="C74" s="289" t="str"><f>Translation!A98</f><v>Fossil fuels</v></c><c r="D74" s="290"/><c r="E74" s="290"/><c r="F74" s="290"/><c r="G74" s="290"/><c r="H74" s="290"/><c r="I74" s="291"/><c r="J74" s="289" t="str"><f>Translation!A107</f><v>Renewable energy sources</v></c><c r="K74" s="290"/><c r="L74" s="290"/><c r="M74" s="290"/><c r="N74" s="290"/><c r="O74" s="290"/><c r="P74" s="290"/><c r="Q74" s="290"/><c r="R74" s="291"/><c r="S74" s="278" t="str"><f>Translation!A123</f><v>Electricity</v></c><c r="T74" s="279"/><c r="U74" s="279"/><c r="V74" s="280"/><c r="W74" s="74" t="str"><f>Translation!A124</f><v>Heat</v></c><c r="X74" s="74" t="str"><f>Translation!A125</f><v>Cold</v></c><c r="Y74" s="284" t="str"><f>Translation!A118</f><v>TOTAL</v></c></row><row r="75" spans="2:32" s="55" customFormat="1" ht="46.5" customHeight="1" x14ac:dyDescent="0.25"><c r="B75" s="283"/><c r="C75" s="112" t="str"><f>Translation!A99</f><v>Fueloil</v></c><c r="D75" s="112" t="str"><f>Translation!A100</f><v>Diesel</v></c><c r="E75" s="112" t="str"><f>Translation!A101</f><v>Gasoline</v></c><c r="F75" s="112" t="str"><f>Translation!A102</f><v>LPG</v></c><c r="G75" s="112" t="str"><f>Translation!A103</f><v>Natural gas</v></c><c r="H75" s="112" t="str"><f>Translation!A104</f><v>Coal</v></c><c r="I75" s="112" t="str"><f>Translation!A116</f><v>Subtotal</v></c><c r="J75" s="112" t="str"><f>Translation!A108</f><v>Hydro</v></c><c r="K75" s="112" t="str"><f>Translation!A109</f><v>Wind</v></c><c r="L75" s="112" t="str"><f>Translation!A110</f><v>Solar</v></c><c r="M75" s="112" t="str"><f>Translation!A111</f><v>Geothermal</v></c><c r="N75" s="112" t="str"><f>Translation!A112</f><v>Ocean</v></c><c r="O75" s="112" t="str"><f>Translation!A113</f><v>Biomass</v></c><c r="P75" s="112" t="str"><f>Translation!A114</f><v>Urban waste</v></c><c r="Q75" s="112" t="str"><f>Translation!A115</f><v>Energy recovery</v></c><c r="R75" s="112" t="str"><f>Translation!A116</f><v>Subtotal</v></c><c r="S75" s="58" t="str"><f>Translation!A144</f><v>Imported electricity (cable)</v></c><c r="T75" s="58" t="str"><f>Translation!A145</f><v>Exported electricity (cable)</v></c><c r="U75" s="58" t="str"><f>Translation!A136</f><v>Reexportation and external consumption</v></c><c r="V75" s="110" t="str"><f>Translation!A116</f><v>Subtotal</v></c><c r="W75" s="110" t="str"><f>Translation!A136</f><v>Reexportation and external consumption</v></c><c r="X75" s="110" t="str"><f>Translation!A136</f><v>Reexportation and external consumption</v></c><c r="Y75" s="285"/></row><row r="76" spans="2:32" s="55" customFormat="1" ht="15.75" x14ac:dyDescent="0.25"><c r="B76" s="113" t="str"><f>Translation!A118</f><v>TOTAL</v></c><c r="C76" s="201"><f t="shared" ref="C76:H76" si="22">G48+C70</f><v>2908207.7607915606</v></c><c r="D76" s="201"><f t="shared" si="22"/><v>3126137.1156740896</v></c><c r="E76" s="201"><f t="shared" si="22"/><v>2177483.9036135711</v></c><c r="F76" s="201"><f t="shared" si="22"/><v>211255.86127444869</v></c><c r="G76" s="201"><f t="shared" si="22"/><v>3656250</v></c><c r="H76" s="201"><f t="shared" si="22"/><v>47117.539013721929</v></c><c r="I76" s="57"><f>SUM(C76:H76)</f><v>12126452.180367392</v></c><c r="J76" s="201"><f t="shared" ref="J76:O76" si="23">N48+J70</f><v>450.26063138087113</v></c><c r="K76" s="201"><f t="shared" si="23"/><v>714238.8914931491</v></c><c r="L76" s="201"><f t="shared" si="23"/><v>583725.11581541551</v></c><c r="M76" s="201"><f t="shared" si="23"/><v>326022.56360025064</v></c><c r="N76" s="201"><f t="shared" si="23"/><v>226717.3937362791</v></c><c r="O76" s="201"><f t="shared" si="23"/><v>1531903.7065174503</v></c><c r="P76" s="201"><f>P70</f><v>1617.7951351079832</v></c><c r="Q76" s="201"><f>Q70</f><v>0</v></c><c r="R76" s="57"><f>SUM(J76:Q76)</f><v>3384675.7269290332</v></c><c r="S76" s="201"><f>Y61</f><v>0</v></c><c r="T76" s="201"><f>Z61</f><v>0</v></c><c r="U76" s="201"><f>$C$49+$C$50+$C$51</f><v>0</v></c><c r="V76" s="57"><f>S76-T76-U76</f><v>0</v></c><c r="W76" s="201"><f>$D$49+$D$50+$D$51</f><v>0</v></c><c r="X76" s="201"><f>$E$49+$E$50+$E$51</f><v>0</v></c><c r="Y76" s="57"><f>I76+R76+V76-W76-X76</f><v>15511127.907296425</v></c></row><row r="77" spans="2:32" s="59" customFormat="1" ht="15" x14ac:dyDescent="0.25"><c r="B77" s="78"/></row><row r="78" spans="2:32" s="90" customFormat="1" ht="31.5" x14ac:dyDescent="0.5"><c r="B78" s="91" t="str"><f>Translation!A128</f><v>ENERGY CONVERSION EFFICIENCY</v></c><c r="C78" s="95"/><c r="D78" s="95"/><c r="E78" s="95"/><c r="F78" s="95"/><c r="G78" s="95"/><c r="H78" s="95"/><c r="I78" s="95"/><c r="J78" s="95"/><c r="K78" s="95"/><c r="L78" s="95"/><c r="M78" s="95"/><c r="N78" s="95"/><c r="O78" s="95"/><c r="P78" s="95"/><c r="Q78" s="95"/><c r="R78" s="95"/><c r="S78" s="92" t="str"><f>Translation!$A$22</f><v>[%]</v></c><c r="T78" s="97"/><c r="V78" s="96"/><c r="W78" s="96"/><c r="X78" s="97"/><c r="Y78" s="96"/><c r="Z78" s="96"/><c r="AA78" s="96"/><c r="AB78" s="96"/><c r="AC78" s="96"/><c r="AD78" s="96"/><c r="AE78" s="96"/><c r="AF78" s="96"/></row><row r="79" spans="2:32" s="55" customFormat="1" ht="30" customHeight="1" x14ac:dyDescent="0.25"><c r="B79" s="284" t="str"><f>Translation!A120</f><v>PRODUCTION SECTOR</v></c><c r="C79" s="303" t="str"><f>Translation!A142</f><v>PRIMARY ENERGY SOURCE</v></c><c r="D79" s="304"/><c r="E79" s="304"/><c r="F79" s="304"/><c r="G79" s="304"/><c r="H79" s="304"/><c r="I79" s="304"/><c r="J79" s="304"/><c r="K79" s="304"/><c r="L79" s="304"/><c r="M79" s="304"/><c r="N79" s="304"/><c r="O79" s="304"/><c r="P79" s="304"/><c r="Q79" s="304"/><c r="R79" s="304"/><c r="S79" s="305"/><c r="T79" s="72"/><c r="V79" s="61"/><c r="W79" s="61"/><c r="X79" s="72"/><c r="Y79" s="61"/><c r="Z79" s="61"/><c r="AA79" s="61"/><c r="AB79" s="61"/><c r="AC79" s="61"/><c r="AD79" s="61"/><c r="AE79" s="61"/><c r="AF79" s="61"/></row><row r="80" spans="2:32" s="55" customFormat="1" ht="15" customHeight="1" x14ac:dyDescent="0.25"><c r="B80" s="285"/><c r="C80" s="303" t="str"><f>Translation!A98</f><v>Fossil fuels</v></c><c r="D80" s="304"/><c r="E80" s="304"/><c r="F80" s="304"/><c r="G80" s="304"/><c r="H80" s="304"/><c r="I80" s="305"/><c r="J80" s="303" t="str"><f>Translation!A107</f><v>Renewable energy sources</v></c><c r="K80" s="304"/><c r="L80" s="304"/><c r="M80" s="304"/><c r="N80" s="304"/><c r="O80" s="304"/><c r="P80" s="304"/><c r="Q80" s="304"/><c r="R80" s="305"/><c r="S80" s="302" t="str"><f>Translation!A118</f><v>TOTAL</v></c><c r="T80" s="72"/><c r="V80" s="61"/><c r="W80" s="61"/><c r="X80" s="72"/><c r="Y80" s="61"/><c r="Z80" s="61"/><c r="AA80" s="61"/><c r="AB80" s="61"/><c r="AC80" s="61"/><c r="AD80" s="61"/><c r="AE80" s="61"/><c r="AF80" s="61"/></row><row r="81" spans="1:32" s="55" customFormat="1" ht="69.75" customHeight="1" x14ac:dyDescent="0.25"><c r="B81" s="73" t="str"><f>Translation!A122</f><v>Energy product</v></c><c r="C81" s="115" t="str"><f>Translation!A99</f><v>Fueloil</v></c><c r="D81" s="115" t="str"><f>Translation!A100</f><v>Diesel</v></c><c r="E81" s="115" t="str"><f>Translation!A101</f><v>Gasoline</v></c><c r="F81" s="115" t="str"><f>Translation!A102</f><v>LPG</v></c><c r="G81" s="115" t="str"><f>Translation!A103</f><v>Natural gas</v></c><c r="H81" s="115" t="str"><f>Translation!A104</f><v>Coal</v></c><c r="I81" s="115" t="str"><f>Translation!A116</f><v>Subtotal</v></c><c r="J81" s="115" t="str"><f>Translation!A108</f><v>Hydro</v></c><c r="K81" s="115" t="str"><f>Translation!A109</f><v>Wind</v></c><c r="L81" s="115" t="str"><f>Translation!A110</f><v>Solar</v></c><c r="M81" s="115" t="str"><f>Translation!A111</f><v>Geothermal</v></c><c r="N81" s="115" t="str"><f>Translation!A112</f><v>Ocean</v></c><c r="O81" s="115" t="str"><f>Translation!A113</f><v>Biomass</v></c><c r="P81" s="115" t="str"><f>Translation!A114</f><v>Urban waste</v></c><c r="Q81" s="115" t="str"><f>Translation!A115</f><v>Energy recovery</v></c><c r="R81" s="115" t="str"><f>Translation!A116</f><v>Subtotal</v></c><c r="S81" s="302"/><c r="T81" s="72"/><c r="V81" s="61"/><c r="W81" s="61"/><c r="X81" s="72"/><c r="Y81" s="61"/><c r="Z81" s="61"/><c r="AA81" s="61"/><c r="AB81" s="61"/><c r="AC81" s="61"/><c r="AD81" s="61"/><c r="AE81" s="61"/><c r="AF81" s="61"/></row><row r="82" spans="1:32" s="55" customFormat="1" ht="15.75" x14ac:dyDescent="0.25"><c r="B82" s="199" t="str"><f>Translation!A123</f><v>Electricity</v></c><c r="C82" s="203"><f t="shared" ref="C82:P84" si="24">IF(C67&gt;0,C58/C67,"-")</f><v>0.34</v></c><c r="D82" s="203"><f t="shared" si="24"/><v>0.3</v></c><c r="E82" s="203" t="str"><f t="shared" si="24"/><v>-</v></c><c r="F82" s="203" t="str"><f t="shared" si="24"/><v>-</v></c><c r="G82" s="203"><f t="shared" si="24"/><v>0.4</v></c><c r="H82" s="203" t="str"><f t="shared" si="24"/><v>-</v></c><c r="I82" s="71"><f t="shared" si="24"/><v>0.36747909061131112</v></c><c r="J82" s="203"><f t="shared" si="24"/><v>1</v></c><c r="K82" s="203"><f t="shared" si="24"/><v>1</v></c><c r="L82" s="203"><f t="shared" si="24"/><v>1</v></c><c r="M82" s="203"><f t="shared" si="24"/><v>1</v></c><c r="N82" s="203"><f t="shared" si="24"/><v>1</v></c><c r="O82" s="203"><f t="shared" si="24"/><v>1</v></c><c r="P82" s="203"><f t="shared" si="24"/><v>1</v></c><c r="Q82" s="203" t="s"><v>537</v></c><c r="R82" s="71"><f t="shared" ref="R82:S84" si="25">IF(R67&gt;0,R58/R67,"-")</f><v>1</v></c><c r="S82" s="71"><f t="shared" si="25"/><v>0.47444181497438193</v></c><c r="T82" s="62"/><c r="V82" s="61"/><c r="W82" s="61"/><c r="X82" s="62"/><c r="Y82" s="61"/><c r="Z82" s="61"/><c r="AA82" s="61"/><c r="AB82" s="61"/><c r="AC82" s="61"/><c r="AD82" s="61"/><c r="AE82" s="61"/><c r="AF82" s="61"/></row><row r="83" spans="1:32" s="55" customFormat="1" ht="15.75" x14ac:dyDescent="0.25"><c r="B83" s="199" t="str"><f>Translation!A124</f><v>Heat</v></c><c r="C83" s="203" t="str"><f t="shared" si="24"/><v>-</v></c><c r="D83" s="203" t="str"><f t="shared" si="24"/><v>-</v></c><c r="E83" s="203" t="str"><f t="shared" si="24"/><v>-</v></c><c r="F83" s="203" t="str"><f t="shared" si="24"/><v>-</v></c><c r="G83" s="203" t="str"><f t="shared" si="24"/><v>-</v></c><c r="H83" s="203" t="str"><f t="shared" si="24"/><v>-</v></c><c r="I83" s="71" t="str"><f t="shared" si="24"/><v>-</v></c><c r="J83" s="203" t="str"><f t="shared" si="24"/><v>-</v></c><c r="K83" s="203" t="str"><f t="shared" si="24"/><v>-</v></c><c r="L83" s="203" t="str"><f t="shared" si="24"/><v>-</v></c><c r="M83" s="203" t="str"><f t="shared" si="24"/><v>-</v></c><c r="N83" s="203" t="str"><f t="shared" si="24"/><v>-</v></c><c r="O83" s="203" t="str"><f t="shared" si="24"/><v>-</v></c><c r="P83" s="203" t="str"><f t="shared" si="24"/><v>-</v></c><c r="Q83" s="203" t="s"><v>537</v></c><c r="R83" s="71" t="str"><f t="shared" si="25"/><v>-</v></c><c r="S83" s="71" t="str"><f t="shared" si="25"/><v>-</v></c><c r="T83" s="62"/><c r="V83" s="61"/><c r="W83" s="61"/><c r="X83" s="62"/><c r="Y83" s="61"/><c r="Z83" s="61"/><c r="AA83" s="61"/><c r="AB83" s="61"/><c r="AC83" s="61"/><c r="AD83" s="61"/><c r="AE83" s="61"/><c r="AF83" s="61"/></row><row r="84" spans="1:32" s="55" customFormat="1" ht="15.75" x14ac:dyDescent="0.25"><c r="B84" s="199" t="str"><f>Translation!A125</f><v>Cold</v></c><c r="C84" s="203" t="str"><f t="shared" si="24"/><v>-</v></c><c r="D84" s="203" t="str"><f t="shared" si="24"/><v>-</v></c><c r="E84" s="203" t="str"><f t="shared" si="24"/><v>-</v></c><c r="F84" s="203" t="str"><f t="shared" si="24"/><v>-</v></c><c r="G84" s="203" t="str"><f t="shared" si="24"/><v>-</v></c><c r="H84" s="203" t="str"><f t="shared" si="24"/><v>-</v></c><c r="I84" s="71" t="str"><f t="shared" si="24"/><v>-</v></c><c r="J84" s="203" t="str"><f t="shared" si="24"/><v>-</v></c><c r="K84" s="203" t="str"><f t="shared" si="24"/><v>-</v></c><c r="L84" s="203" t="str"><f t="shared" si="24"/><v>-</v></c><c r="M84" s="203" t="str"><f t="shared" si="24"/><v>-</v></c><c r="N84" s="203" t="str"><f t="shared" si="24"/><v>-</v></c><c r="O84" s="203" t="str"><f t="shared" si="24"/><v>-</v></c><c r="P84" s="203" t="str"><f t="shared" si="24"/><v>-</v></c><c r="Q84" s="203" t="s"><v>537</v></c><c r="R84" s="71" t="str"><f t="shared" si="25"/><v>-</v></c><c r="S84" s="71" t="str"><f t="shared" si="25"/><v>-</v></c><c r="T84" s="62"/><c r="V84" s="61"/><c r="W84" s="61"/><c r="X84" s="62"/><c r="Y84" s="61"/><c r="Z84" s="61"/><c r="AA84" s="61"/><c r="AB84" s="61"/><c r="AC84" s="61"/><c r="AD84" s="61"/><c r="AE84" s="61"/><c r="AF84" s="61"/></row><row r="85" spans="1:32" s="55" customFormat="1" ht="40.5" customHeight="1" x14ac:dyDescent="0.25"><c r="B85" s="56"/></row><row r="86" spans="1:32" s="134" customFormat="1" ht="36" x14ac:dyDescent="0.55000000000000004"><c r="A86" s="132" t="s"><v>10</v></c><c r="B86" s="133" t="str"><f>Translation!A152</f><v>RESULTS OF EMISSION INVENTORY</v></c><c r="C86" s="132"/><c r="D86" s="133"/><c r="E86" s="132"/><c r="F86" s="133"/><c r="G86" s="132"/><c r="H86" s="133"/><c r="I86" s="132"/><c r="J86" s="133"/><c r="K86" s="150"/><c r="L86" s="150"/><c r="M86" s="150"/><c r="N86" s="150"/></row><row r="87" spans="1:32" s="90" customFormat="1" ht="31.5" x14ac:dyDescent="0.5"><c r="B87" s="91" t="str"><f>Translation!A148</f><v>CO2 EMISSIONS FROM FINAL USE</v></c><c r="C87" s="98"/><c r="D87" s="98"/><c r="E87" s="98"/><c r="F87" s="98"/><c r="G87" s="98"/><c r="H87" s="98"/><c r="I87" s="98"/><c r="J87" s="98"/><c r="K87" s="98"/><c r="L87" s="98"/><c r="M87" s="98"/><c r="N87" s="98"/><c r="O87" s="98"/><c r="P87" s="98"/><c r="Q87" s="98"/><c r="R87" s="98"/><c r="S87" s="98"/><c r="T87" s="98"/><c r="U87" s="99" t="str"><f>Translation!$A$17</f><v>[t CO2]</v></c></row><row r="88" spans="1:32" s="55" customFormat="1" ht="33" customHeight="1" x14ac:dyDescent="0.25"><c r="B88" s="276" t="str"><f>Translation!A56</f><v>DEMAND SECTOR</v></c><c r="C88" s="271" t="str"><f>Translation!A93</f><v>ENERGY FOR FINAL USE</v></c><c r="D88" s="272"/><c r="E88" s="272"/><c r="F88" s="272"/><c r="G88" s="272"/><c r="H88" s="272"/><c r="I88" s="272"/><c r="J88" s="272"/><c r="K88" s="272"/><c r="L88" s="272"/><c r="M88" s="272"/><c r="N88" s="272"/><c r="O88" s="272"/><c r="P88" s="272"/><c r="Q88" s="272"/><c r="R88" s="272"/><c r="S88" s="272"/><c r="T88" s="272"/><c r="U88" s="273"/></row><row r="89" spans="1:32" s="55" customFormat="1" ht="18" customHeight="1" x14ac:dyDescent="0.25"><c r="B89" s="277"/><c r="C89" s="271" t="str"><f>Translation!A94</f><v>Centralized energy services</v></c><c r="D89" s="272"/><c r="E89" s="272"/><c r="F89" s="273"/><c r="G89" s="271" t="str"><f>Translation!A98</f><v>Fossil fuels</v></c><c r="H89" s="272"/><c r="I89" s="272"/><c r="J89" s="272"/><c r="K89" s="272"/><c r="L89" s="272"/><c r="M89" s="273"/><c r="N89" s="271" t="str"><f>Translation!A105</f><v>Renewable energy sources (excluding electricity and heat sold to public networks)</v></c><c r="O89" s="272"/><c r="P89" s="272"/><c r="Q89" s="272"/><c r="R89" s="272"/><c r="S89" s="272"/><c r="T89" s="273"/><c r="U89" s="274" t="str"><f>Translation!A118</f><v>TOTAL</v></c></row><row r="90" spans="1:32" s="55" customFormat="1" ht="67.5" customHeight="1" x14ac:dyDescent="0.25"><c r="B90" s="65" t="str"><f>Translation!A58</f><v>Sector description</v></c><c r="C90" s="111" t="str"><f>Translation!A95</f><v>Electricity from public grid</v></c><c r="D90" s="111" t="str"><f>Translation!A96</f><v>Heat from district heating</v></c><c r="E90" s="111" t="str"><f>Translation!A97</f><v>Cold from district cooling</v></c><c r="F90" s="111" t="str"><f>Translation!A116</f><v>Subtotal</v></c><c r="G90" s="111" t="str"><f>Translation!A99</f><v>Fueloil</v></c><c r="H90" s="111" t="str"><f>Translation!A100</f><v>Diesel</v></c><c r="I90" s="111" t="str"><f>Translation!A101</f><v>Gasoline</v></c><c r="J90" s="111" t="str"><f>Translation!A102</f><v>LPG</v></c><c r="K90" s="111" t="str"><f>Translation!A103</f><v>Natural gas</v></c><c r="L90" s="111" t="str"><f>Translation!A104</f><v>Coal</v></c><c r="M90" s="111" t="str"><f>Translation!A116</f><v>Subtotal</v></c><c r="N90" s="111" t="str"><f>Translation!A108</f><v>Hydro</v></c><c r="O90" s="111" t="str"><f>Translation!A109</f><v>Wind</v></c><c r="P90" s="111" t="str"><f>Translation!A110</f><v>Solar</v></c><c r="Q90" s="111" t="str"><f>Translation!A111</f><v>Geothermal</v></c><c r="R90" s="111" t="str"><f>Translation!A112</f><v>Ocean</v></c><c r="S90" s="111" t="str"><f>Translation!A113</f><v>Biomass</v></c><c r="T90" s="111" t="str"><f>Translation!A116</f><v>Subtotal</v></c><c r="U90" s="275"/></row><row r="91" spans="1:32" s="21" customFormat="1" ht="15.75" x14ac:dyDescent="0.25"><c r="A91" s="22"/><c r="B91" s="70" t="str"><f>Translation!A59</f><v>RESIDENTIAL</v></c><c r="C91" s="68"><f>SUM(C92:C100)</f><v>526269.09330928093</v></c><c r="D91" s="68"><f>SUM(D92:D100)</f><v>0</v></c><c r="E91" s="68"><f>SUM(E92:E100)</f><v>0</v></c><c r="F91" s="68"><f t="shared" ref="F91:F122" si="26">SUM(C91:E91)</f><v>526269.09330928093</v></c><c r="G91" s="68"><f t="shared" ref="G91:L91" si="27">SUM(G92:G100)</f><v>0</v></c><c r="H91" s="68"><f t="shared" si="27"/><v>155814.28668907724</v></c><c r="I91" s="68"><f t="shared" si="27"/><v>0</v></c><c r="J91" s="68"><f t="shared" si="27"/><v>40353.192815576578</v></c><c r="K91" s="68"><f t="shared" si="27"/><v>0</v></c><c r="L91" s="68"><f t="shared" si="27"/><v>0</v></c><c r="M91" s="68"><f t="shared" ref="M91:M122" si="28">SUM(G91:L91)</f><v>196167.47950465383</v></c><c r="N91" s="68"><f t="shared" ref="N91:S91" si="29">SUM(N92:N100)</f><v>0</v></c><c r="O91" s="68"><f t="shared" si="29"/><v>0</v></c><c r="P91" s="68"><f t="shared" si="29"/><v>0</v></c><c r="Q91" s="68"><f t="shared" si="29"/><v>0</v></c><c r="R91" s="68"><f t="shared" si="29"/><v>0</v></c><c r="S91" s="68"><f t="shared" si="29"/><v>0</v></c><c r="T91" s="68"><f t="shared" ref="T91:T122" si="30">SUM(N91:S91)</f><v>0</v></c><c r="U91" s="68"><f t="shared" ref="U91:U122" si="31">F91+M91+T91</f><v>722436.57281393476</v></c></row><row r="92" spans="1:32" s="21" customFormat="1" ht="15.75" x14ac:dyDescent="0.25"><c r="A92" s="22"/><c r="B92" s="197" t="str"><f>Translation!A60</f><v>Hot water</v></c><c r="C92" s="200"><f t="shared" ref="C92:C100" si="32">IF(C$48&gt;0, ($S$128+$V$137)/C$48,0)*C18</f><v>47970.303814751001</v></c><c r="D92" s="200"><f t="shared" ref="D92:D100" si="33">IF(D$48&gt;0, ($S$129)/D$48,0)*D18</f><v>0</v></c><c r="E92" s="200"><f t="shared" ref="E92:E100" si="34">IF(E$48&gt;0, ($S$130)/E$48,0)*E18</f><v>0</v></c><c r="F92" s="68"><f t="shared" si="26"/><v>47970.303814751001</v></c><c r="G92" s="200"><f>'CO2 factors'!C$7*G18</f><v>0</v></c><c r="H92" s="200"><f>'CO2 factors'!D$7*H18</f><v>18035.611613308574</v></c><c r="I92" s="200"><f>'CO2 factors'!E$7*I18</f><v>0</v></c><c r="J92" s="200"><f>'CO2 factors'!F$7*J18</f><v>0</v></c><c r="K92" s="200"><f>'CO2 factors'!G$7*K18</f><v>0</v></c><c r="L92" s="200"><f>'CO2 factors'!H$7*L18</f><v>0</v></c><c r="M92" s="68"><f t="shared" si="28"/><v>18035.611613308574</v></c><c r="N92" s="200"><f>'CO2 factors'!J$7*N18</f><v>0</v></c><c r="O92" s="200"><f>'CO2 factors'!K$7*O18</f><v>0</v></c><c r="P92" s="200"><f>'CO2 factors'!L$7*P18</f><v>0</v></c><c r="Q92" s="200"><f>'CO2 factors'!M$7*Q18</f><v>0</v></c><c r="R92" s="200"><f>'CO2 factors'!N$7*R18</f><v>0</v></c><c r="S92" s="200"><f>'CO2 factors'!O$7*S18</f><v>0</v></c><c r="T92" s="68"><f t="shared" si="30"/><v>0</v></c><c r="U92" s="68"><f t="shared" si="31"/><v>66005.915428059583</v></c></row><row r="93" spans="1:32" s="21" customFormat="1" ht="15.75" x14ac:dyDescent="0.25"><c r="A93" s="22"/><c r="B93" s="197" t="str"><f>Translation!A61</f><v>Heating and cooling</v></c><c r="C93" s="200"><f t="shared" si="32"/><v>215578.22806387962</v></c><c r="D93" s="200"><f t="shared" si="33"/><v>0</v></c><c r="E93" s="200"><f t="shared" si="34"/><v>0</v></c><c r="F93" s="68"><f t="shared" si="26"/><v>215578.22806387962</v></c><c r="G93" s="200"><f>'CO2 factors'!C$7*G19</f><v>0</v></c><c r="H93" s="200"><f>'CO2 factors'!D$7*H19</f><v>137778.67507576867</v></c><c r="I93" s="200"><f>'CO2 factors'!E$7*I19</f><v>0</v></c><c r="J93" s="200"><f>'CO2 factors'!F$7*J19</f><v>23959.119018633261</v></c><c r="K93" s="200"><f>'CO2 factors'!G$7*K19</f><v>0</v></c><c r="L93" s="200"><f>'CO2 factors'!H$7*L19</f><v>0</v></c><c r="M93" s="68"><f t="shared" si="28"/><v>161737.79409440194</v></c><c r="N93" s="200"><f>'CO2 factors'!J$7*N19</f><v>0</v></c><c r="O93" s="200"><f>'CO2 factors'!K$7*O19</f><v>0</v></c><c r="P93" s="200"><f>'CO2 factors'!L$7*P19</f><v>0</v></c><c r="Q93" s="200"><f>'CO2 factors'!M$7*Q19</f><v>0</v></c><c r="R93" s="200"><f>'CO2 factors'!N$7*R19</f><v>0</v></c><c r="S93" s="200"><f>'CO2 factors'!O$7*S19</f><v>0</v></c><c r="T93" s="68"><f t="shared" si="30"/><v>0</v></c><c r="U93" s="68"><f t="shared" si="31"/><v>377316.02215828153</v></c></row><row r="94" spans="1:32" s="21" customFormat="1" ht="15.75" x14ac:dyDescent="0.25"><c r="A94" s="22"/><c r="B94" s="197" t="str"><f>Translation!A62</f><v>Lighting</v></c><c r="C94" s="200"><f t="shared" si="32"/><v>62263.463347120596</v></c><c r="D94" s="200"><f t="shared" si="33"/><v>0</v></c><c r="E94" s="200"><f t="shared" si="34"/><v>0</v></c><c r="F94" s="68"><f t="shared" si="26"/><v>62263.463347120596</v></c><c r="G94" s="200"><f>'CO2 factors'!C$7*G20</f><v>0</v></c><c r="H94" s="200"><f>'CO2 factors'!D$7*H20</f><v>0</v></c><c r="I94" s="200"><f>'CO2 factors'!E$7*I20</f><v>0</v></c><c r="J94" s="200"><f>'CO2 factors'!F$7*J20</f><v>0</v></c><c r="K94" s="200"><f>'CO2 factors'!G$7*K20</f><v>0</v></c><c r="L94" s="200"><f>'CO2 factors'!H$7*L20</f><v>0</v></c><c r="M94" s="68"><f t="shared" si="28"/><v>0</v></c><c r="N94" s="200"><f>'CO2 factors'!J$7*N20</f><v>0</v></c><c r="O94" s="200"><f>'CO2 factors'!K$7*O20</f><v>0</v></c><c r="P94" s="200"><f>'CO2 factors'!L$7*P20</f><v>0</v></c><c r="Q94" s="200"><f>'CO2 factors'!M$7*Q20</f><v>0</v></c><c r="R94" s="200"><f>'CO2 factors'!N$7*R20</f><v>0</v></c><c r="S94" s="200"><f>'CO2 factors'!O$7*S20</f><v>0</v></c><c r="T94" s="68"><f t="shared" si="30"/><v>0</v></c><c r="U94" s="68"><f t="shared" si="31"/><v>62263.463347120596</v></c></row><row r="95" spans="1:32" s="21" customFormat="1" ht="15.75" x14ac:dyDescent="0.25"><c r="A95" s="22"/><c r="B95" s="197" t="str"><f>Translation!A63</f><v>Cooking</v></c><c r="C95" s="200"><f t="shared" si="32"/><v>49248.103637133951</v></c><c r="D95" s="200"><f t="shared" si="33"/><v>0</v></c><c r="E95" s="200"><f t="shared" si="34"/><v>0</v></c><c r="F95" s="68"><f t="shared" si="26"/><v>49248.103637133951</v></c><c r="G95" s="200"><f>'CO2 factors'!C$7*G21</f><v>0</v></c><c r="H95" s="200"><f>'CO2 factors'!D$7*H21</f><v>0</v></c><c r="I95" s="200"><f>'CO2 factors'!E$7*I21</f><v>0</v></c><c r="J95" s="200"><f>'CO2 factors'!F$7*J21</f><v>16394.073796943318</v></c><c r="K95" s="200"><f>'CO2 factors'!G$7*K21</f><v>0</v></c><c r="L95" s="200"><f>'CO2 factors'!H$7*L21</f><v>0</v></c><c r="M95" s="68"><f t="shared" si="28"/><v>16394.073796943318</v></c><c r="N95" s="200"><f>'CO2 factors'!J$7*N21</f><v>0</v></c><c r="O95" s="200"><f>'CO2 factors'!K$7*O21</f><v>0</v></c><c r="P95" s="200"><f>'CO2 factors'!L$7*P21</f><v>0</v></c><c r="Q95" s="200"><f>'CO2 factors'!M$7*Q21</f><v>0</v></c><c r="R95" s="200"><f>'CO2 factors'!N$7*R21</f><v>0</v></c><c r="S95" s="200"><f>'CO2 factors'!O$7*S21</f><v>0</v></c><c r="T95" s="68"><f t="shared" si="30"/><v>0</v></c><c r="U95" s="68"><f t="shared" si="31"/><v>65642.177434077268</v></c></row><row r="96" spans="1:32" s="21" customFormat="1" ht="15.75" x14ac:dyDescent="0.25"><c r="A96" s="22"/><c r="B96" s="197" t="str"><f>Translation!A64</f><v>Refrigerator and freezers</v></c><c r="C96" s="200"><f t="shared" si="32"/><v>79121.149843449544</v></c><c r="D96" s="200"><f t="shared" si="33"/><v>0</v></c><c r="E96" s="200"><f t="shared" si="34"/><v>0</v></c><c r="F96" s="68"><f t="shared" si="26"/><v>79121.149843449544</v></c><c r="G96" s="200"><f>'CO2 factors'!C$7*G22</f><v>0</v></c><c r="H96" s="200"><f>'CO2 factors'!D$7*H22</f><v>0</v></c><c r="I96" s="200"><f>'CO2 factors'!E$7*I22</f><v>0</v></c><c r="J96" s="200"><f>'CO2 factors'!F$7*J22</f><v>0</v></c><c r="K96" s="200"><f>'CO2 factors'!G$7*K22</f><v>0</v></c><c r="L96" s="200"><f>'CO2 factors'!H$7*L22</f><v>0</v></c><c r="M96" s="68"><f t="shared" si="28"/><v>0</v></c><c r="N96" s="200"><f>'CO2 factors'!J$7*N22</f><v>0</v></c><c r="O96" s="200"><f>'CO2 factors'!K$7*O22</f><v>0</v></c><c r="P96" s="200"><f>'CO2 factors'!L$7*P22</f><v>0</v></c><c r="Q96" s="200"><f>'CO2 factors'!M$7*Q22</f><v>0</v></c><c r="R96" s="200"><f>'CO2 factors'!N$7*R22</f><v>0</v></c><c r="S96" s="200"><f>'CO2 factors'!O$7*S22</f><v>0</v></c><c r="T96" s="68"><f t="shared" si="30"/><v>0</v></c><c r="U96" s="68"><f t="shared" si="31"/><v>79121.149843449544</v></c></row><row r="97" spans="1:21" s="21" customFormat="1" ht="15.75" x14ac:dyDescent="0.25"><c r="A97" s="22"/><c r="B97" s="197" t="str"><f>Translation!A65</f><v>Laundry machines and dryers</v></c><c r="C97" s="200"><f t="shared" si="32"/><v>4679.1995728524807</v></c><c r="D97" s="200"><f t="shared" si="33"/><v>0</v></c><c r="E97" s="200"><f t="shared" si="34"/><v>0</v></c><c r="F97" s="68"><f t="shared" si="26"/><v>4679.1995728524807</v></c><c r="G97" s="200"><f>'CO2 factors'!C$7*G23</f><v>0</v></c><c r="H97" s="200"><f>'CO2 factors'!D$7*H23</f><v>0</v></c><c r="I97" s="200"><f>'CO2 factors'!E$7*I23</f><v>0</v></c><c r="J97" s="200"><f>'CO2 factors'!F$7*J23</f><v>0</v></c><c r="K97" s="200"><f>'CO2 factors'!G$7*K23</f><v>0</v></c><c r="L97" s="200"><f>'CO2 factors'!H$7*L23</f><v>0</v></c><c r="M97" s="68"><f t="shared" si="28"/><v>0</v></c><c r="N97" s="200"><f>'CO2 factors'!J$7*N23</f><v>0</v></c><c r="O97" s="200"><f>'CO2 factors'!K$7*O23</f><v>0</v></c><c r="P97" s="200"><f>'CO2 factors'!L$7*P23</f><v>0</v></c><c r="Q97" s="200"><f>'CO2 factors'!M$7*Q23</f><v>0</v></c><c r="R97" s="200"><f>'CO2 factors'!N$7*R23</f><v>0</v></c><c r="S97" s="200"><f>'CO2 factors'!O$7*S23</f><v>0</v></c><c r="T97" s="68"><f t="shared" si="30"/><v>0</v></c><c r="U97" s="68"><f t="shared" si="31"/><v>4679.1995728524807</v></c></row><row r="98" spans="1:21" s="21" customFormat="1" ht="15.75" x14ac:dyDescent="0.25"><c r="A98" s="22"/><c r="B98" s="197" t="str"><f>Translation!A66</f><v>Dish washing</v></c><c r="C98" s="200"><f t="shared" si="32"/><v>6550.8794019934685</v></c><c r="D98" s="200"><f t="shared" si="33"/><v>0</v></c><c r="E98" s="200"><f t="shared" si="34"/><v>0</v></c><c r="F98" s="68"><f t="shared" si="26"/><v>6550.8794019934685</v></c><c r="G98" s="200"><f>'CO2 factors'!C$7*G24</f><v>0</v></c><c r="H98" s="200"><f>'CO2 factors'!D$7*H24</f><v>0</v></c><c r="I98" s="200"><f>'CO2 factors'!E$7*I24</f><v>0</v></c><c r="J98" s="200"><f>'CO2 factors'!F$7*J24</f><v>0</v></c><c r="K98" s="200"><f>'CO2 factors'!G$7*K24</f><v>0</v></c><c r="L98" s="200"><f>'CO2 factors'!H$7*L24</f><v>0</v></c><c r="M98" s="68"><f t="shared" si="28"/><v>0</v></c><c r="N98" s="200"><f>'CO2 factors'!J$7*N24</f><v>0</v></c><c r="O98" s="200"><f>'CO2 factors'!K$7*O24</f><v>0</v></c><c r="P98" s="200"><f>'CO2 factors'!L$7*P24</f><v>0</v></c><c r="Q98" s="200"><f>'CO2 factors'!M$7*Q24</f><v>0</v></c><c r="R98" s="200"><f>'CO2 factors'!N$7*R24</f><v>0</v></c><c r="S98" s="200"><f>'CO2 factors'!O$7*S24</f><v>0</v></c><c r="T98" s="68"><f t="shared" si="30"/><v>0</v></c><c r="U98" s="68"><f t="shared" si="31"/><v>6550.8794019934685</v></c></row><row r="99" spans="1:21" s="21" customFormat="1" ht="15.75" x14ac:dyDescent="0.25"><c r="A99" s="22"/><c r="B99" s="197" t="str"><f>Translation!A67</f><v>Tv sets</v></c><c r="C99" s="200"><f t="shared" si="32"/><v>6086.5588289950301</v></c><c r="D99" s="200"><f t="shared" si="33"/><v>0</v></c><c r="E99" s="200"><f t="shared" si="34"/><v>0</v></c><c r="F99" s="68"><f t="shared" si="26"/><v>6086.5588289950301</v></c><c r="G99" s="200"><f>'CO2 factors'!C$7*G25</f><v>0</v></c><c r="H99" s="200"><f>'CO2 factors'!D$7*H25</f><v>0</v></c><c r="I99" s="200"><f>'CO2 factors'!E$7*I25</f><v>0</v></c><c r="J99" s="200"><f>'CO2 factors'!F$7*J25</f><v>0</v></c><c r="K99" s="200"><f>'CO2 factors'!G$7*K25</f><v>0</v></c><c r="L99" s="200"><f>'CO2 factors'!H$7*L25</f><v>0</v></c><c r="M99" s="68"><f t="shared" si="28"/><v>0</v></c><c r="N99" s="200"><f>'CO2 factors'!J$7*N25</f><v>0</v></c><c r="O99" s="200"><f>'CO2 factors'!K$7*O25</f><v>0</v></c><c r="P99" s="200"><f>'CO2 factors'!L$7*P25</f><v>0</v></c><c r="Q99" s="200"><f>'CO2 factors'!M$7*Q25</f><v>0</v></c><c r="R99" s="200"><f>'CO2 factors'!N$7*R25</f><v>0</v></c><c r="S99" s="200"><f>'CO2 factors'!O$7*S25</f><v>0</v></c><c r="T99" s="68"><f t="shared" si="30"/><v>0</v></c><c r="U99" s="68"><f t="shared" si="31"/><v>6086.5588289950301</v></c></row><row r="100" spans="1:21" s="21" customFormat="1" ht="15.75" x14ac:dyDescent="0.25"><c r="A100" s="22"/><c r="B100" s="197" t="str"><f>Translation!A68</f><v>Other electric appliances</v></c><c r="C100" s="200"><f t="shared" si="32"/><v>54771.206799105254</v></c><c r="D100" s="200"><f t="shared" si="33"/><v>0</v></c><c r="E100" s="200"><f t="shared" si="34"/><v>0</v></c><c r="F100" s="68"><f t="shared" si="26"/><v>54771.206799105254</v></c><c r="G100" s="200"><f>'CO2 factors'!C$7*G26</f><v>0</v></c><c r="H100" s="200"><f>'CO2 factors'!D$7*H26</f><v>0</v></c><c r="I100" s="200"><f>'CO2 factors'!E$7*I26</f><v>0</v></c><c r="J100" s="200"><f>'CO2 factors'!F$7*J26</f><v>0</v></c><c r="K100" s="200"><f>'CO2 factors'!G$7*K26</f><v>0</v></c><c r="L100" s="200"><f>'CO2 factors'!H$7*L26</f><v>0</v></c><c r="M100" s="68"><f t="shared" si="28"/><v>0</v></c><c r="N100" s="200"><f>'CO2 factors'!J$7*N26</f><v>0</v></c><c r="O100" s="200"><f>'CO2 factors'!K$7*O26</f><v>0</v></c><c r="P100" s="200"><f>'CO2 factors'!L$7*P26</f><v>0</v></c><c r="Q100" s="200"><f>'CO2 factors'!M$7*Q26</f><v>0</v></c><c r="R100" s="200"><f>'CO2 factors'!N$7*R26</f><v>0</v></c><c r="S100" s="200"><f>'CO2 factors'!O$7*S26</f><v>0</v></c><c r="T100" s="68"><f t="shared" si="30"/><v>0</v></c><c r="U100" s="68"><f t="shared" si="31"/><v>54771.206799105254</v></c></row><row r="101" spans="1:21" s="21" customFormat="1" ht="15.75" x14ac:dyDescent="0.25"><c r="A101" s="22"/><c r="B101" s="70" t="str"><f>Translation!A69</f><v>PRIMARY SECTOR</v></c><c r="C101" s="68"><f>SUM(C102:C103)</f><v>89633.85472308805</v></c><c r="D101" s="68"><f>SUM(D102:D103)</f><v>0</v></c><c r="E101" s="68"><f>SUM(E102:E103)</f><v>0</v></c><c r="F101" s="68"><f t="shared" si="26"/><v>89633.85472308805</v></c><c r="G101" s="68"><f t="shared" ref="G101:L101" si="35">SUM(G102:G103)</f><v>0</v></c><c r="H101" s="68"><f t="shared" si="35"/><v>10015.92303509659</v></c><c r="I101" s="68"><f t="shared" si="35"/><v>0</v></c><c r="J101" s="68"><f t="shared" si="35"/><v>0</v></c><c r="K101" s="68"><f t="shared" si="35"/><v>0</v></c><c r="L101" s="68"><f t="shared" si="35"/><v>0</v></c><c r="M101" s="68"><f t="shared" si="28"/><v>10015.92303509659</v></c><c r="N101" s="68"><f t="shared" ref="N101:S101" si="36">SUM(N102:N103)</f><v>0</v></c><c r="O101" s="68"><f t="shared" si="36"/><v>0</v></c><c r="P101" s="68"><f t="shared" si="36"/><v>0</v></c><c r="Q101" s="68"><f t="shared" si="36"/><v>0</v></c><c r="R101" s="68"><f t="shared" si="36"/><v>0</v></c><c r="S101" s="68"><f t="shared" si="36"/><v>0</v></c><c r="T101" s="68"><f t="shared" si="30"/><v>0</v></c><c r="U101" s="68"><f t="shared" si="31"/><v>99649.777758184646</v></c></row><row r="102" spans="1:21" s="21" customFormat="1" ht="15.75" x14ac:dyDescent="0.25"><c r="A102" s="22"/><c r="B102" s="198" t="str"><f>Translation!A70</f><v>Agriculture, forestry and fishing</v></c><c r="C102" s="200"><f>IF(C$48&gt;0, ($S$128+$V$137)/C$48,0)*C28</f><v>89633.85472308805</v></c><c r="D102" s="200"><f>IF(D$48&gt;0, ($S$129)/D$48,0)*D28</f><v>0</v></c><c r="E102" s="200"><f>IF(E$48&gt;0, ($S$130)/E$48,0)*E28</f><v>0</v></c><c r="F102" s="68"><f t="shared" si="26"/><v>89633.85472308805</v></c><c r="G102" s="200"><f>'CO2 factors'!C$7*G28</f><v>0</v></c><c r="H102" s="200"><f>'CO2 factors'!D$7*H28</f><v>10015.92303509659</v></c><c r="I102" s="200"><f>'CO2 factors'!E$7*I28</f><v>0</v></c><c r="J102" s="200"><f>'CO2 factors'!F$7*J28</f><v>0</v></c><c r="K102" s="200"><f>'CO2 factors'!G$7*K28</f><v>0</v></c><c r="L102" s="200"><f>'CO2 factors'!H$7*L28</f><v>0</v></c><c r="M102" s="68"><f t="shared" si="28"/><v>10015.92303509659</v></c><c r="N102" s="200"><f>'CO2 factors'!J$7*N28</f><v>0</v></c><c r="O102" s="200"><f>'CO2 factors'!K$7*O28</f><v>0</v></c><c r="P102" s="200"><f>'CO2 factors'!L$7*P28</f><v>0</v></c><c r="Q102" s="200"><f>'CO2 factors'!M$7*Q28</f><v>0</v></c><c r="R102" s="200"><f>'CO2 factors'!N$7*R28</f><v>0</v></c><c r="S102" s="200"><f>'CO2 factors'!O$7*S28</f><v>0</v></c><c r="T102" s="68"><f t="shared" si="30"/><v>0</v></c><c r="U102" s="68"><f t="shared" si="31"/><v>99649.777758184646</v></c></row><row r="103" spans="1:21" s="21" customFormat="1" ht="15.75" x14ac:dyDescent="0.25"><c r="A103" s="22"/><c r="B103" s="198" t="str"><f>Translation!A71</f><v>Mining and quarrying</v></c><c r="C103" s="200"><f>IF(C$48&gt;0, ($S$128+$V$137)/C$48,0)*C29</f><v>0</v></c><c r="D103" s="200"><f>IF(D$48&gt;0, ($S$129)/D$48,0)*D29</f><v>0</v></c><c r="E103" s="200"><f>IF(E$48&gt;0, ($S$130)/E$48,0)*E29</f><v>0</v></c><c r="F103" s="68"><f t="shared" si="26"/><v>0</v></c><c r="G103" s="200"><f>'CO2 factors'!C$7*G29</f><v>0</v></c><c r="H103" s="200"><f>'CO2 factors'!D$7*H29</f><v>0</v></c><c r="I103" s="200"><f>'CO2 factors'!E$7*I29</f><v>0</v></c><c r="J103" s="200"><f>'CO2 factors'!F$7*J29</f><v>0</v></c><c r="K103" s="200"><f>'CO2 factors'!G$7*K29</f><v>0</v></c><c r="L103" s="200"><f>'CO2 factors'!H$7*L29</f><v>0</v></c><c r="M103" s="68"><f t="shared" si="28"/><v>0</v></c><c r="N103" s="200"><f>'CO2 factors'!J$7*N29</f><v>0</v></c><c r="O103" s="200"><f>'CO2 factors'!K$7*O29</f><v>0</v></c><c r="P103" s="200"><f>'CO2 factors'!L$7*P29</f><v>0</v></c><c r="Q103" s="200"><f>'CO2 factors'!M$7*Q29</f><v>0</v></c><c r="R103" s="200"><f>'CO2 factors'!N$7*R29</f><v>0</v></c><c r="S103" s="200"><f>'CO2 factors'!O$7*S29</f><v>0</v></c><c r="T103" s="68"><f t="shared" si="30"/><v>0</v></c><c r="U103" s="68"><f t="shared" si="31"/><v>0</v></c></row><row r="104" spans="1:21" s="21" customFormat="1" ht="15.75" x14ac:dyDescent="0.25"><c r="A104" s="22"/><c r="B104" s="65" t="str"><f>Translation!A72</f><v>SECONDARY SECTOR</v></c><c r="C104" s="68"><f>SUM(C105:C107)</f><v>132079.99413422574</v></c><c r="D104" s="68"><f>SUM(D105:D107)</f><v>0</v></c><c r="E104" s="68"><f>SUM(E105:E107)</f><v>0</v></c><c r="F104" s="68"><f t="shared" si="26"/><v>132079.99413422574</v></c><c r="G104" s="68"><f t="shared" ref="G104:L104" si="37">SUM(G105:G107)</f><v>39417.590788099493</v></c><c r="H104" s="68"><f t="shared" si="37"/><v>39427.461152562551</v></c><c r="I104" s="68"><f t="shared" si="37"/><v>0</v></c><c r="J104" s="68"><f t="shared" si="37"/><v>3577.0419682727015</v></c><c r="K104" s="68"><f t="shared" si="37"/><v>0</v></c><c r="L104" s="68"><f t="shared" si="37"/><v>16679.60881085756</v></c><c r="M104" s="68"><f t="shared" si="28"/><v>99101.702719792316</v></c><c r="N104" s="68"><f t="shared" ref="N104:S104" si="38">SUM(N105:N107)</f><v>0</v></c><c r="O104" s="68"><f t="shared" si="38"/><v>0</v></c><c r="P104" s="68"><f t="shared" si="38"/><v>0</v></c><c r="Q104" s="68"><f t="shared" si="38"/><v>0</v></c><c r="R104" s="68"><f t="shared" si="38"/><v>0</v></c><c r="S104" s="68"><f t="shared" si="38"/><v>0</v></c><c r="T104" s="68"><f t="shared" si="30"/><v>0</v></c><c r="U104" s="68"><f t="shared" si="31"/><v>231181.69685401805</v></c></row><row r="105" spans="1:21" s="21" customFormat="1" ht="15.75" x14ac:dyDescent="0.25"><c r="A105" s="22"/><c r="B105" s="198" t="str"><f>Translation!A73</f><v>Manufacturing</v></c><c r="C105" s="200"><f>IF(C$48&gt;0, ($S$128+$V$137)/C$48,0)*C31</f><v>81371.03373680143</v></c><c r="D105" s="200"><f>IF(D$48&gt;0, ($S$129)/D$48,0)*D31</f><v>0</v></c><c r="E105" s="200"><f>IF(E$48&gt;0, ($S$130)/E$48,0)*E31</f><v>0</v></c><c r="F105" s="68"><f t="shared" si="26"/><v>81371.03373680143</v></c><c r="G105" s="200"><f>'CO2 factors'!C$7*G31</f><v>29563.193091074627</v></c><c r="H105" s="200"><f>'CO2 factors'!D$7*H31</f><v>29570.595864421917</v></c><c r="I105" s="200"><f>'CO2 factors'!E$7*I31</f><v>0</v></c><c r="J105" s="200"><f>'CO2 factors'!F$7*J31</f><v>3577.0419682727015</v></c><c r="K105" s="200"><f>'CO2 factors'!G$7*K31</f><v>0</v></c><c r="L105" s="200"><f>'CO2 factors'!H$7*L31</f><v>16679.60881085756</v></c><c r="M105" s="68"><f t="shared" si="28"/><v>79390.439734626809</v></c><c r="N105" s="200"><f>'CO2 factors'!J$7*N31</f><v>0</v></c><c r="O105" s="200"><f>'CO2 factors'!K$7*O31</f><v>0</v></c><c r="P105" s="200"><f>'CO2 factors'!L$7*P31</f><v>0</v></c><c r="Q105" s="200"><f>'CO2 factors'!M$7*Q31</f><v>0</v></c><c r="R105" s="200"><f>'CO2 factors'!N$7*R31</f><v>0</v></c><c r="S105" s="200"><f>'CO2 factors'!O$7*S31</f><v>0</v></c><c r="T105" s="68"><f t="shared" si="30"/><v>0</v></c><c r="U105" s="68"><f t="shared" si="31"/><v>160761.47347142824</v></c></row><row r="106" spans="1:21" s="21" customFormat="1" ht="30" x14ac:dyDescent="0.25"><c r="A106" s="22"/><c r="B106" s="198" t="str"><f>Translation!A74</f><v>Water supply, sewerage, waste management and remediation activities</v></c><c r="C106" s="200"><f>IF(C$48&gt;0, ($S$128+$V$137)/C$48,0)*C32</f><v>23585.282485157186</v></c><c r="D106" s="200"><f>IF(D$48&gt;0, ($S$129)/D$48,0)*D32</f><v>0</v></c><c r="E106" s="200"><f>IF(E$48&gt;0, ($S$130)/E$48,0)*E32</f><v>0</v></c><c r="F106" s="68"><f t="shared" si="26"/><v>23585.282485157186</v></c><c r="G106" s="200"><f>'CO2 factors'!C$7*G32</f><v>0</v></c><c r="H106" s="200"><f>'CO2 factors'!D$7*H32</f><v>0</v></c><c r="I106" s="200"><f>'CO2 factors'!E$7*I32</f><v>0</v></c><c r="J106" s="200"><f>'CO2 factors'!F$7*J32</f><v>0</v></c><c r="K106" s="200"><f>'CO2 factors'!G$7*K32</f><v>0</v></c><c r="L106" s="200"><f>'CO2 factors'!H$7*L32</f><v>0</v></c><c r="M106" s="68"><f t="shared" si="28"/><v>0</v></c><c r="N106" s="200"><f>'CO2 factors'!J$7*N32</f><v>0</v></c><c r="O106" s="200"><f>'CO2 factors'!K$7*O32</f><v>0</v></c><c r="P106" s="200"><f>'CO2 factors'!L$7*P32</f><v>0</v></c><c r="Q106" s="200"><f>'CO2 factors'!M$7*Q32</f><v>0</v></c><c r="R106" s="200"><f>'CO2 factors'!N$7*R32</f><v>0</v></c><c r="S106" s="200"><f>'CO2 factors'!O$7*S32</f><v>0</v></c><c r="T106" s="68"><f t="shared" si="30"/><v>0</v></c><c r="U106" s="68"><f t="shared" si="31"/><v>23585.282485157186</v></c></row><row r="107" spans="1:21" s="21" customFormat="1" ht="15.75" x14ac:dyDescent="0.25"><c r="A107" s="22"/><c r="B107" s="198" t="str"><f>Translation!A75</f><v>Construction</v></c><c r="C107" s="200"><f>IF(C$48&gt;0, ($S$128+$V$137)/C$48,0)*C33</f><v>27123.677912267132</v></c><c r="D107" s="200"><f>IF(D$48&gt;0, ($S$129)/D$48,0)*D33</f><v>0</v></c><c r="E107" s="200"><f>IF(E$48&gt;0, ($S$130)/E$48,0)*E33</f><v>0</v></c><c r="F107" s="68"><f t="shared" si="26"/><v>27123.677912267132</v></c><c r="G107" s="79"><f>'CO2 factors'!C$7*G33</f><v>9854.3976970248696</v></c><c r="H107" s="79"><f>'CO2 factors'!D$7*H33</f><v>9856.8652881406379</v></c><c r="I107" s="79"><f>'CO2 factors'!E$7*I33</f><v>0</v></c><c r="J107" s="79"><f>'CO2 factors'!F$7*J33</f><v>0</v></c><c r="K107" s="79"><f>'CO2 factors'!G$7*K33</f><v>0</v></c><c r="L107" s="79"><f>'CO2 factors'!H$7*L33</f><v>0</v></c><c r="M107" s="68"><f t="shared" si="28"/><v>19711.262985165507</v></c><c r="N107" s="79"><f>'CO2 factors'!J$7*N33</f><v>0</v></c><c r="O107" s="79"><f>'CO2 factors'!K$7*O33</f><v>0</v></c><c r="P107" s="79"><f>'CO2 factors'!L$7*P33</f><v>0</v></c><c r="Q107" s="79"><f>'CO2 factors'!M$7*Q33</f><v>0</v></c><c r="R107" s="79"><f>'CO2 factors'!N$7*R33</f><v>0</v></c><c r="S107" s="79"><f>'CO2 factors'!O$7*S33</f><v>0</v></c><c r="T107" s="68"><f t="shared" si="30"/><v>0</v></c><c r="U107" s="68"><f t="shared" si="31"/><v>46834.940897432636</v></c></row><row r="108" spans="1:21" s="21" customFormat="1" ht="15.75" x14ac:dyDescent="0.25"><c r="A108" s="22"/><c r="B108" s="65" t="str"><f>Translation!A76</f><v>TERTIARY SECTOR</v></c><c r="C108" s="68"><f>SUM(C109:C116)</f><v>687430.28116484161</v></c><c r="D108" s="68"><f>SUM(D109:D116)</f><v>0</v></c><c r="E108" s="68"><f>SUM(E109:E116)</f><v>0</v></c><c r="F108" s="68"><f t="shared" si="26"/><v>687430.28116484161</v></c><c r="G108" s="68"><f t="shared" ref="G108:L108" si="39">SUM(G109:G116)</f><v>0</v></c><c r="H108" s="68"><f t="shared" si="39"/><v>21454.44006983177</v></c><c r="I108" s="68"><f t="shared" si="39"/><v>0</v></c><c r="J108" s="68"><f t="shared" si="39"/><v>6771.1719220184023</v></c><c r="K108" s="68"><f t="shared" si="39"/><v>0</v></c><c r="L108" s="68"><f t="shared" si="39"/><v>0</v></c><c r="M108" s="68"><f t="shared" si="28"/><v>28225.611991850172</v></c><c r="N108" s="68"><f t="shared" ref="N108:S108" si="40">SUM(N109:N116)</f><v>0</v></c><c r="O108" s="68"><f t="shared" si="40"/><v>0</v></c><c r="P108" s="68"><f t="shared" si="40"/><v>0</v></c><c r="Q108" s="68"><f t="shared" si="40"/><v>0</v></c><c r="R108" s="68"><f t="shared" si="40"/><v>0</v></c><c r="S108" s="68"><f t="shared" si="40"/><v>0</v></c><c r="T108" s="68"><f t="shared" si="30"/><v>0</v></c><c r="U108" s="68"><f t="shared" si="31"/><v>715655.8931566918</v></c></row><row r="109" spans="1:21" s="21" customFormat="1" ht="30" x14ac:dyDescent="0.25"><c r="A109" s="22"/><c r="B109" s="198" t="str"><f>Translation!A77</f><v xml:space="preserve">Wholesale and retail trade; repair of motor vehicles and motorcycles </v></c><c r="C109" s="200"><f t="shared" ref="C109:C116" si="41">IF(C$48&gt;0, ($S$128+$V$137)/C$48,0)*C35</f><v>195082.69297476939</v></c><c r="D109" s="200"><f t="shared" ref="D109:D116" si="42">IF(D$48&gt;0, ($S$129)/D$48,0)*D35</f><v>0</v></c><c r="E109" s="200"><f t="shared" ref="E109:E116" si="43">IF(E$48&gt;0, ($S$130)/E$48,0)*E35</f><v>0</v></c><c r="F109" s="68"><f t="shared" si="26"/><v>195082.69297476939</v></c><c r="G109" s="200"><f>'CO2 factors'!C$7*G35</f><v>0</v></c><c r="H109" s="200"><f>'CO2 factors'!D$7*H35</f><v>5756.1582331823465</v></c><c r="I109" s="200"><f>'CO2 factors'!E$7*I35</f><v>0</v></c><c r="J109" s="200"><f>'CO2 factors'!F$7*J35</f><v>0</v></c><c r="K109" s="200"><f>'CO2 factors'!G$7*K35</f><v>0</v></c><c r="L109" s="200"><f>'CO2 factors'!H$7*L35</f><v>0</v></c><c r="M109" s="68"><f t="shared" si="28"/><v>5756.1582331823465</v></c><c r="N109" s="200"><f>'CO2 factors'!J$7*N35</f><v>0</v></c><c r="O109" s="200"><f>'CO2 factors'!K$7*O35</f><v>0</v></c><c r="P109" s="200"><f>'CO2 factors'!L$7*P35</f><v>0</v></c><c r="Q109" s="200"><f>'CO2 factors'!M$7*Q35</f><v>0</v></c><c r="R109" s="200"><f>'CO2 factors'!N$7*R35</f><v>0</v></c><c r="S109" s="200"><f>'CO2 factors'!O$7*S35</f><v>0</v></c><c r="T109" s="68"><f t="shared" si="30"/><v>0</v></c><c r="U109" s="68"><f t="shared" si="31"/><v>200838.85120795175</v></c></row><row r="110" spans="1:21" s="21" customFormat="1" ht="15.75" x14ac:dyDescent="0.25"><c r="A110" s="22"/><c r="B110" s="198" t="str"><f>Translation!A78</f><v>Accommodation and food service activities</v></c><c r="C110" s="200"><f t="shared" si="41"/><v>247625.7035536647</v></c><c r="D110" s="200"><f t="shared" si="42"/><v>0</v></c><c r="E110" s="200"><f t="shared" si="43"/><v>0</v></c><c r="F110" s="68"><f t="shared" si="26"/><v>247625.7035536647</v></c><c r="G110" s="200"><f>'CO2 factors'!C$7*G36</f><v>0</v></c><c r="H110" s="200"><f>'CO2 factors'!D$7*H36</f><v>13972.54607637138</v></c><c r="I110" s="200"><f>'CO2 factors'!E$7*I36</f><v>0</v></c><c r="J110" s="200"><f>'CO2 factors'!F$7*J36</f><v>4991.7701782684981</v></c><c r="K110" s="200"><f>'CO2 factors'!G$7*K36</f><v>0</v></c><c r="L110" s="200"><f>'CO2 factors'!H$7*L36</f><v>0</v></c><c r="M110" s="68"><f t="shared" si="28"/><v>18964.316254639878</v></c><c r="N110" s="200"><f>'CO2 factors'!J$7*N36</f><v>0</v></c><c r="O110" s="200"><f>'CO2 factors'!K$7*O36</f><v>0</v></c><c r="P110" s="200"><f>'CO2 factors'!L$7*P36</f><v>0</v></c><c r="Q110" s="200"><f>'CO2 factors'!M$7*Q36</f><v>0</v></c><c r="R110" s="200"><f>'CO2 factors'!N$7*R36</f><v>0</v></c><c r="S110" s="200"><f>'CO2 factors'!O$7*S36</f><v>0</v></c><c r="T110" s="68"><f t="shared" si="30"/><v>0</v></c><c r="U110" s="68"><f t="shared" si="31"/><v>266590.01980830455</v></c></row><row r="111" spans="1:21" s="21" customFormat="1" ht="15.75" x14ac:dyDescent="0.25"><c r="A111" s="22"/><c r="B111" s="198" t="str"><f>Translation!A79</f><v>General public administration and social security</v></c><c r="C111" s="200"><f t="shared" si="41"/><v>62594.662306623381</v></c><c r="D111" s="200"><f t="shared" si="42"/><v>0</v></c><c r="E111" s="200"><f t="shared" si="43"/><v>0</v></c><c r="F111" s="68"><f t="shared" si="26"/><v>62594.662306623381</v></c><c r="G111" s="200"><f>'CO2 factors'!C$7*G37</f><v>0</v></c><c r="H111" s="200"><f>'CO2 factors'!D$7*H37</f><v>3385.9453506391719</v></c><c r="I111" s="200"><f>'CO2 factors'!E$7*I37</f><v>0</v></c><c r="J111" s="200"><f>'CO2 factors'!F$7*J37</f><v>0</v></c><c r="K111" s="200"><f>'CO2 factors'!G$7*K37</f><v>0</v></c><c r="L111" s="200"><f>'CO2 factors'!H$7*L37</f><v>0</v></c><c r="M111" s="68"><f t="shared" si="28"/><v>3385.9453506391719</v></c><c r="N111" s="200"><f>'CO2 factors'!J$7*N37</f><v>0</v></c><c r="O111" s="200"><f>'CO2 factors'!K$7*O37</f><v>0</v></c><c r="P111" s="200"><f>'CO2 factors'!L$7*P37</f><v>0</v></c><c r="Q111" s="200"><f>'CO2 factors'!M$7*Q37</f><v>0</v></c><c r="R111" s="200"><f>'CO2 factors'!N$7*R37</f><v>0</v></c><c r="S111" s="200"><f>'CO2 factors'!O$7*S37</f><v>0</v></c><c r="T111" s="68"><f t="shared" si="30"/><v>0</v></c><c r="U111" s="68"><f t="shared" si="31"/><v>65980.607657262546</v></c></row><row r="112" spans="1:21" s="21" customFormat="1" ht="15.75" x14ac:dyDescent="0.25"><c r="A112" s="22"/><c r="B112" s="198" t="str"><f>Translation!A80</f><v>Defense, justice, police and fire departments</v></c><c r="C112" s="200"><f t="shared" si="41"/><v>0</v></c><c r="D112" s="200"><f t="shared" si="42"/><v>0</v></c><c r="E112" s="200"><f t="shared" si="43"/><v>0</v></c><c r="F112" s="68"><f t="shared" si="26"/><v>0</v></c><c r="G112" s="200"><f>'CO2 factors'!C$7*G38</f><v>0</v></c><c r="H112" s="200"><f>'CO2 factors'!D$7*H38</f><v>0</v></c><c r="I112" s="200"><f>'CO2 factors'!E$7*I38</f><v>0</v></c><c r="J112" s="200"><f>'CO2 factors'!F$7*J38</f><v>0</v></c><c r="K112" s="200"><f>'CO2 factors'!G$7*K38</f><v>0</v></c><c r="L112" s="200"><f>'CO2 factors'!H$7*L38</f><v>0</v></c><c r="M112" s="68"><f t="shared" si="28"/><v>0</v></c><c r="N112" s="200"><f>'CO2 factors'!J$7*N38</f><v>0</v></c><c r="O112" s="200"><f>'CO2 factors'!K$7*O38</f><v>0</v></c><c r="P112" s="200"><f>'CO2 factors'!L$7*P38</f><v>0</v></c><c r="Q112" s="200"><f>'CO2 factors'!M$7*Q38</f><v>0</v></c><c r="R112" s="200"><f>'CO2 factors'!N$7*R38</f><v>0</v></c><c r="S112" s="200"><f>'CO2 factors'!O$7*S38</f><v>0</v></c><c r="T112" s="68"><f t="shared" si="30"/><v>0</v></c><c r="U112" s="68"><f t="shared" si="31"/><v>0</v></c></row><row r="113" spans="1:31" s="21" customFormat="1" ht="15.75" x14ac:dyDescent="0.25"><c r="A113" s="22"/><c r="B113" s="198" t="str"><f>Translation!A81</f><v>Education</v></c><c r="C113" s="200"><f t="shared" si="41"/><v>14674.607401861507</v></c><c r="D113" s="200"><f t="shared" si="42"/><v>0</v></c><c r="E113" s="200"><f t="shared" si="43"/><v>0</v></c><c r="F113" s="68"><f t="shared" si="26"/><v>14674.607401861507</v></c><c r="G113" s="200"><f>'CO2 factors'!C$7*G39</f><v>0</v></c><c r="H113" s="200"><f>'CO2 factors'!D$7*H39</f><v>2060.2787954722739</v></c><c r="I113" s="200"><f>'CO2 factors'!E$7*I39</f><v>0</v></c><c r="J113" s="200"><f>'CO2 factors'!F$7*J39</f><v>1297.2835524320353</v></c><c r="K113" s="200"><f>'CO2 factors'!G$7*K39</f><v>0</v></c><c r="L113" s="200"><f>'CO2 factors'!H$7*L39</f><v>0</v></c><c r="M113" s="68"><f t="shared" si="28"/><v>3357.5623479043093</v></c><c r="N113" s="200"><f>'CO2 factors'!J$7*N39</f><v>0</v></c><c r="O113" s="200"><f>'CO2 factors'!K$7*O39</f><v>0</v></c><c r="P113" s="200"><f>'CO2 factors'!L$7*P39</f><v>0</v></c><c r="Q113" s="200"><f>'CO2 factors'!M$7*Q39</f><v>0</v></c><c r="R113" s="200"><f>'CO2 factors'!N$7*R39</f><v>0</v></c><c r="S113" s="200"><f>'CO2 factors'!O$7*S39</f><v>0</v></c><c r="T113" s="68"><f t="shared" si="30"/><v>0</v></c><c r="U113" s="68"><f t="shared" si="31"/><v>18032.169749765817</v></c></row><row r="114" spans="1:31" s="21" customFormat="1" ht="15.75" x14ac:dyDescent="0.25"><c r="A114" s="22"/><c r="B114" s="198" t="str"><f>Translation!A82</f><v>Human health and social work activities</v></c><c r="C114" s="200"><f t="shared" si="41"/><v>10871.937275058417</v></c><c r="D114" s="200"><f t="shared" si="42"/><v>0</v></c><c r="E114" s="200"><f t="shared" si="43"/><v>0</v></c><c r="F114" s="68"><f t="shared" si="26"/><v>10871.937275058417</v></c><c r="G114" s="200"><f>'CO2 factors'!C$7*G40</f><v>0</v></c><c r="H114" s="200"><f>'CO2 factors'!D$7*H40</f><v>-1817.501007459836</v></c><c r="I114" s="200"><f>'CO2 factors'!E$7*I40</f><v>0</v></c><c r="J114" s="200"><f>'CO2 factors'!F$7*J40</f><v>482.11819131786922</v></c><c r="K114" s="200"><f>'CO2 factors'!G$7*K40</f><v>0</v></c><c r="L114" s="200"><f>'CO2 factors'!H$7*L40</f><v>0</v></c><c r="M114" s="68"><f t="shared" si="28"/><v>-1335.3828161419669</v></c><c r="N114" s="200"><f>'CO2 factors'!J$7*N40</f><v>0</v></c><c r="O114" s="200"><f>'CO2 factors'!K$7*O40</f><v>0</v></c><c r="P114" s="200"><f>'CO2 factors'!L$7*P40</f><v>0</v></c><c r="Q114" s="200"><f>'CO2 factors'!M$7*Q40</f><v>0</v></c><c r="R114" s="200"><f>'CO2 factors'!N$7*R40</f><v>0</v></c><c r="S114" s="200"><f>'CO2 factors'!O$7*S40</f><v>0</v></c><c r="T114" s="68"><f t="shared" si="30"/><v>0</v></c><c r="U114" s="68"><f t="shared" si="31"/><v>9536.5544589164492</v></c></row><row r="115" spans="1:31" s="21" customFormat="1" ht="15.75" x14ac:dyDescent="0.25"><c r="A115" s="22"/><c r="B115" s="198" t="str"><f>Translation!A83</f><v>Other services</v></c><c r="C115" s="200"><f t="shared" si="41"/><v>134858.36909612946</v></c><c r="D115" s="200"><f t="shared" si="42"/><v>0</v></c><c r="E115" s="200"><f t="shared" si="43"/><v>0</v></c><c r="F115" s="68"><f t="shared" si="26"/><v>134858.36909612946</v></c><c r="G115" s="200"><f>'CO2 factors'!C$7*G41</f><v>0</v></c><c r="H115" s="200"><f>'CO2 factors'!D$7*H41</f><v>-1902.9873783735686</v></c><c r="I115" s="200"><f>'CO2 factors'!E$7*I41</f><v>0</v></c><c r="J115" s="200"><f>'CO2 factors'!F$7*J41</f><v>0</v></c><c r="K115" s="200"><f>'CO2 factors'!G$7*K41</f><v>0</v></c><c r="L115" s="200"><f>'CO2 factors'!H$7*L41</f><v>0</v></c><c r="M115" s="68"><f t="shared" si="28"/><v>-1902.9873783735686</v></c><c r="N115" s="200"><f>'CO2 factors'!J$7*N41</f><v>0</v></c><c r="O115" s="200"><f>'CO2 factors'!K$7*O41</f><v>0</v></c><c r="P115" s="200"><f>'CO2 factors'!L$7*P41</f><v>0</v></c><c r="Q115" s="200"><f>'CO2 factors'!M$7*Q41</f><v>0</v></c><c r="R115" s="200"><f>'CO2 factors'!N$7*R41</f><v>0</v></c><c r="S115" s="200"><f>'CO2 factors'!O$7*S41</f><v>0</v></c><c r="T115" s="68"><f t="shared" si="30"/><v>0</v></c><c r="U115" s="68"><f t="shared" si="31"/><v>132955.3817177559</v></c></row><row r="116" spans="1:31" s="21" customFormat="1" ht="15.75" x14ac:dyDescent="0.25"><c r="A116" s="22"/><c r="B116" s="198" t="str"><f>Translation!A84</f><v>Public lighting</v></c><c r="C116" s="200"><f t="shared" si="41"/><v>21722.308556734646</v></c><c r="D116" s="200"><f t="shared" si="42"/><v>0</v></c><c r="E116" s="200"><f t="shared" si="43"/><v>0</v></c><c r="F116" s="68"><f t="shared" si="26"/><v>21722.308556734646</v></c><c r="G116" s="200"><f>'CO2 factors'!C$7*G42</f><v>0</v></c><c r="H116" s="200"><f>'CO2 factors'!D$7*H42</f><v>0</v></c><c r="I116" s="200"><f>'CO2 factors'!E$7*I42</f><v>0</v></c><c r="J116" s="200"><f>'CO2 factors'!F$7*J42</f><v>0</v></c><c r="K116" s="200"><f>'CO2 factors'!G$7*K42</f><v>0</v></c><c r="L116" s="200"><f>'CO2 factors'!H$7*L42</f><v>0</v></c><c r="M116" s="68"><f t="shared" si="28"/><v>0</v></c><c r="N116" s="200"><f>'CO2 factors'!J$7*N42</f><v>0</v></c><c r="O116" s="200"><f>'CO2 factors'!K$7*O42</f><v>0</v></c><c r="P116" s="200"><f>'CO2 factors'!L$7*P42</f><v>0</v></c><c r="Q116" s="200"><f>'CO2 factors'!M$7*Q42</f><v>0</v></c><c r="R116" s="200"><f>'CO2 factors'!N$7*R42</f><v>0</v></c><c r="S116" s="200"><f>'CO2 factors'!O$7*S42</f><v>0</v></c><c r="T116" s="68"><f t="shared" si="30"/><v>0</v></c><c r="U116" s="68"><f t="shared" si="31"/><v>21722.308556734646</v></c></row><row r="117" spans="1:31" s="21" customFormat="1" ht="15.75" x14ac:dyDescent="0.25"><c r="A117" s="22"/><c r="B117" s="65" t="str"><f>Translation!A85</f><v>TRANSPORTS</v></c><c r="C117" s="68"><f>SUM(C118:C121)</f><v>245295.35463730199</v></c><c r="D117" s="68"><f>SUM(D118:D121)</f><v>0</v></c><c r="E117" s="68"><f>SUM(E118:E121)</f><v>0</v></c><c r="F117" s="68"><f t="shared" si="26"/><v>245295.35463730199</v></c><c r="G117" s="68"><f t="shared" ref="G117:L117" si="44">SUM(G118:G121)</f><v>0</v></c><c r="H117" s="68"><f t="shared" si="44"/><v>438331.52122241241</v></c><c r="I117" s="68"><f t="shared" si="44"/><v>542193.49199977925</v></c><c r="J117" s="68"><f t="shared" si="44"/><v>0</v></c><c r="K117" s="68"><f t="shared" si="44"/><v>0</v></c><c r="L117" s="68"><f t="shared" si="44"/><v>0</v></c><c r="M117" s="68"><f t="shared" si="28"/><v>980525.01322219172</v></c><c r="N117" s="68"><f t="shared" ref="N117:S117" si="45">SUM(N118:N121)</f><v>0</v></c><c r="O117" s="68"><f t="shared" si="45"/><v>0</v></c><c r="P117" s="68"><f t="shared" si="45"/><v>0</v></c><c r="Q117" s="68"><f t="shared" si="45"/><v>0</v></c><c r="R117" s="68"><f t="shared" si="45"/><v>0</v></c><c r="S117" s="68"><f t="shared" si="45"/><v>0</v></c><c r="T117" s="68"><f t="shared" si="30"/><v>0</v></c><c r="U117" s="68"><f t="shared" si="31"/><v>1225820.3678594937</v></c></row><row r="118" spans="1:31" s="21" customFormat="1" ht="15.75" x14ac:dyDescent="0.25"><c r="A118" s="22"/><c r="B118" s="198" t="str"><f>Translation!A86</f><v>Urban and suburban passenger road land transport</v></c><c r="C118" s="200"><f>IF(C$48&gt;0, ($S$128+$V$137)/C$48,0)*C44</f><v>3021.6549194813288</v></c><c r="D118" s="200"><f>IF(D$48&gt;0, ($S$129)/D$48,0)*D44</f><v>0</v></c><c r="E118" s="200"><f>IF(E$48&gt;0, ($S$130)/E$48,0)*E44</f><v>0</v></c><c r="F118" s="68"><f t="shared" si="26"/><v>3021.6549194813288</v></c><c r="G118" s="200"><f>'CO2 factors'!C$7*G44</f><v>0</v></c><c r="H118" s="200"><f>'CO2 factors'!D$7*H44</f><v>11124.154316806143</v></c><c r="I118" s="200"><f>'CO2 factors'!E$7*I44</f><v>2338.0747587741871</v></c><c r="J118" s="200"><f>'CO2 factors'!F$7*J44</f><v>0</v></c><c r="K118" s="200"><f>'CO2 factors'!G$7*K44</f><v>0</v></c><c r="L118" s="200"><f>'CO2 factors'!H$7*L44</f><v>0</v></c><c r="M118" s="68"><f t="shared" si="28"/><v>13462.22907558033</v></c><c r="N118" s="200"><f>'CO2 factors'!J$7*N44</f><v>0</v></c><c r="O118" s="200"><f>'CO2 factors'!K$7*O44</f><v>0</v></c><c r="P118" s="200"><f>'CO2 factors'!L$7*P44</f><v>0</v></c><c r="Q118" s="200"><f>'CO2 factors'!M$7*Q44</f><v>0</v></c><c r="R118" s="200"><f>'CO2 factors'!N$7*R44</f><v>0</v></c><c r="S118" s="200"><f>'CO2 factors'!O$7*S44</f><v>0</v></c><c r="T118" s="68"><f t="shared" si="30"/><v>0</v></c><c r="U118" s="68"><f t="shared" si="31"/><v>16483.88399506166</v></c></row><row r="119" spans="1:31" s="21" customFormat="1" ht="30" x14ac:dyDescent="0.25"><c r="A119" s="22"/><c r="B119" s="198" t="str"><f>Translation!A87</f><v>Other passenger road transport services (taxi, tourism, school buses, etc.)</v></c><c r="C119" s="200"><f>IF(C$48&gt;0, ($S$128+$V$137)/C$48,0)*C45</f><v>97771.953212677137</v></c><c r="D119" s="200"><f>IF(D$48&gt;0, ($S$129)/D$48,0)*D45</f><v>0</v></c><c r="E119" s="200"><f>IF(E$48&gt;0, ($S$130)/E$48,0)*E45</f><v>0</v></c><c r="F119" s="68"><f t="shared" si="26"/><v>97771.953212677137</v></c><c r="G119" s="200"><f>'CO2 factors'!C$7*G45</f><v>0</v></c><c r="H119" s="200"><f>'CO2 factors'!D$7*H45</f><v>323137.44838785188</v></c><c r="I119" s="200"><f>'CO2 factors'!E$7*I45</f><v>69123.356173892913</v></c><c r="J119" s="200"><f>'CO2 factors'!F$7*J45</f><v>0</v></c><c r="K119" s="200"><f>'CO2 factors'!G$7*K45</f><v>0</v></c><c r="L119" s="200"><f>'CO2 factors'!H$7*L45</f><v>0</v></c><c r="M119" s="68"><f t="shared" si="28"/><v>392260.80456174479</v></c><c r="N119" s="200"><f>'CO2 factors'!J$7*N45</f><v>0</v></c><c r="O119" s="200"><f>'CO2 factors'!K$7*O45</f><v>0</v></c><c r="P119" s="200"><f>'CO2 factors'!L$7*P45</f><v>0</v></c><c r="Q119" s="200"><f>'CO2 factors'!M$7*Q45</f><v>0</v></c><c r="R119" s="200"><f>'CO2 factors'!N$7*R45</f><v>0</v></c><c r="S119" s="200"><f>'CO2 factors'!O$7*S45</f><v>0</v></c><c r="T119" s="68"><f t="shared" si="30"/><v>0</v></c><c r="U119" s="68"><f t="shared" si="31"/><v>490032.75777442195</v></c></row><row r="120" spans="1:31" s="21" customFormat="1" ht="15.75" x14ac:dyDescent="0.25"><c r="A120" s="22"/><c r="B120" s="198" t="str"><f>Translation!A88</f><v>Freight transport by road and removal services</v></c><c r="C120" s="200"><f>IF(C$48&gt;0, ($S$128+$V$137)/C$48,0)*C46</f><v>3124.7573101905218</v></c><c r="D120" s="200"><f>IF(D$48&gt;0, ($S$129)/D$48,0)*D46</f><v>0</v></c><c r="E120" s="200"><f>IF(E$48&gt;0, ($S$130)/E$48,0)*E46</f><v>0</v></c><c r="F120" s="68"><f t="shared" si="26"/><v>3124.7573101905218</v></c><c r="G120" s="200"><f>'CO2 factors'!C$7*G46</f><v>0</v></c><c r="H120" s="200"><f>'CO2 factors'!D$7*H46</f><v>2211.3394214032073</v></c><c r="I120" s="200"><f>'CO2 factors'!E$7*I46</f><v>17575.670519012565</v></c><c r="J120" s="200"><f>'CO2 factors'!F$7*J46</f><v>0</v></c><c r="K120" s="200"><f>'CO2 factors'!G$7*K46</f><v>0</v></c><c r="L120" s="200"><f>'CO2 factors'!H$7*L46</f><v>0</v></c><c r="M120" s="68"><f t="shared" si="28"/><v>19787.009940415774</v></c><c r="N120" s="200"><f>'CO2 factors'!J$7*N46</f><v>0</v></c><c r="O120" s="200"><f>'CO2 factors'!K$7*O46</f><v>0</v></c><c r="P120" s="200"><f>'CO2 factors'!L$7*P46</f><v>0</v></c><c r="Q120" s="200"><f>'CO2 factors'!M$7*Q46</f><v>0</v></c><c r="R120" s="200"><f>'CO2 factors'!N$7*R46</f><v>0</v></c><c r="S120" s="200"><f>'CO2 factors'!O$7*S46</f><v>0</v></c><c r="T120" s="68"><f t="shared" si="30"/><v>0</v></c><c r="U120" s="68"><f t="shared" si="31"/><v>22911.767250606295</v></c></row><row r="121" spans="1:31" s="21" customFormat="1" ht="15.75" x14ac:dyDescent="0.25"><c r="A121" s="22"/><c r="B121" s="197" t="str"><f>Translation!A89</f><v>Private transports</v></c><c r="C121" s="200"><f>IF(C$48&gt;0, ($S$128+$V$137)/C$48,0)*C47</f><v>141376.989194953</v></c><c r="D121" s="200"><f>IF(D$48&gt;0, ($S$129)/D$48,0)*D47</f><v>0</v></c><c r="E121" s="200"><f>IF(E$48&gt;0, ($S$130)/E$48,0)*E47</f><v>0</v></c><c r="F121" s="68"><f t="shared" si="26"/><v>141376.989194953</v></c><c r="G121" s="200"><f>'CO2 factors'!C$7*G47</f><v>0</v></c><c r="H121" s="200"><f>'CO2 factors'!D$7*H47</f><v>101858.57909635124</v></c><c r="I121" s="200"><f>'CO2 factors'!E$7*I47</f><v>453156.39054809953</v></c><c r="J121" s="200"><f>'CO2 factors'!F$7*J47</f><v>0</v></c><c r="K121" s="200"><f>'CO2 factors'!G$7*K47</f><v>0</v></c><c r="L121" s="200"><f>'CO2 factors'!H$7*L47</f><v>0</v></c><c r="M121" s="68"><f t="shared" si="28"/><v>555014.96964445082</v></c><c r="N121" s="200"><f>'CO2 factors'!J$7*N47</f><v>0</v></c><c r="O121" s="200"><f>'CO2 factors'!K$7*O47</f><v>0</v></c><c r="P121" s="200"><f>'CO2 factors'!L$7*P47</f><v>0</v></c><c r="Q121" s="200"><f>'CO2 factors'!M$7*Q47</f><v>0</v></c><c r="R121" s="200"><f>'CO2 factors'!N$7*R47</f><v>0</v></c><c r="S121" s="200"><f>'CO2 factors'!O$7*S47</f><v>0</v></c><c r="T121" s="68"><f t="shared" si="30"/><v>0</v></c><c r="U121" s="68"><f t="shared" si="31"/><v>696391.95883940381</v></c></row><row r="122" spans="1:31" s="21" customFormat="1" ht="15.75" x14ac:dyDescent="0.25"><c r="A122" s="22"/><c r="B122" s="77" t="str"><f>Translation!A117</f><v>TOTAL FOR INTERNAL MARKET</v></c><c r="C122" s="69"><f>C91+C101+C104+C108+C117</f><v>1680708.5779687385</v></c><c r="D122" s="69"><f>D91+D101+D104+D108+D117</f><v>0</v></c><c r="E122" s="69"><f>E91+E101+E104+E108+E117</f><v>0</v></c><c r="F122" s="68"><f t="shared" si="26"/><v>1680708.5779687385</v></c><c r="G122" s="69"><f t="shared" ref="G122:L122" si="46">G91+G101+G104+G108+G117</f><v>39417.590788099493</v></c><c r="H122" s="69"><f t="shared" si="46"/><v>665043.63216898055</v></c><c r="I122" s="69"><f t="shared" si="46"/><v>542193.49199977925</v></c><c r="J122" s="69"><f t="shared" si="46"/><v>50701.406705867681</v></c><c r="K122" s="69"><f t="shared" si="46"/><v>0</v></c><c r="L122" s="69"><f t="shared" si="46"/><v>16679.60881085756</v></c><c r="M122" s="68"><f t="shared" si="28"/><v>1314035.7304735845</v></c><c r="N122" s="69"><f t="shared" ref="N122:S122" si="47">N91+N101+N104+N108+N117</f><v>0</v></c><c r="O122" s="69"><f t="shared" si="47"/><v>0</v></c><c r="P122" s="69"><f t="shared" si="47"/><v>0</v></c><c r="Q122" s="69"><f t="shared" si="47"/><v>0</v></c><c r="R122" s="69"><f t="shared" si="47"/><v>0</v></c><c r="S122" s="69"><f t="shared" si="47"/><v>0</v></c><c r="T122" s="68"><f t="shared" si="30"/><v>0</v></c><c r="U122" s="68"><f t="shared" si="31"/><v>2994744.308442323</v></c></row><row r="123" spans="1:31" s="55" customFormat="1" ht="15" x14ac:dyDescent="0.25"><c r="B123" s="67"/><c r="C123" s="66"/><c r="D123" s="66"/><c r="E123" s="66"/><c r="F123" s="66"/><c r="G123" s="66"/><c r="H123" s="66"/><c r="I123" s="66"/><c r="J123" s="66"/><c r="K123" s="66"/><c r="L123" s="66"/><c r="M123" s="66"/><c r="N123" s="66"/><c r="O123" s="66"/><c r="P123" s="66"/><c r="Q123" s="66"/><c r="R123" s="66"/><c r="S123" s="66"/><c r="T123" s="66"/><c r="U123" s="66"/><c r="V123" s="66"/><c r="W123" s="66"/></row><row r="124" spans="1:31" s="90" customFormat="1" ht="31.5" x14ac:dyDescent="0.5"><c r="B124" s="100" t="str"><f>Translation!A147</f><v>CO2 EMISSIONS FROM PRODUCTION</v></c><c r="C124" s="101"/><c r="D124" s="101"/><c r="E124" s="101"/><c r="F124" s="101"/><c r="G124" s="101"/><c r="H124" s="101"/><c r="I124" s="101"/><c r="J124" s="101"/><c r="K124" s="101"/><c r="L124" s="101"/><c r="M124" s="101"/><c r="N124" s="101"/><c r="O124" s="101"/><c r="P124" s="101"/><c r="Q124" s="101"/><c r="R124" s="101"/><c r="S124" s="102" t="str"><f>Translation!$A$17</f><v>[t CO2]</v></c><c r="T124" s="103"/><c r="U124" s="104"/><c r="V124" s="104"/><c r="W124" s="102" t="str"><f>Translation!$A$19</f><v>[t CO2/MWh]</v></c><c r="X124" s="96"/><c r="Y124" s="96"/><c r="Z124" s="96"/><c r="AA124" s="96"/><c r="AB124" s="96"/><c r="AC124" s="96"/><c r="AD124" s="96"/><c r="AE124" s="96"/></row><row r="125" spans="1:31" s="55" customFormat="1" ht="30" customHeight="1" x14ac:dyDescent="0.25"><c r="B125" s="276" t="str"><f>Translation!A120</f><v>PRODUCTION SECTOR</v></c><c r="C125" s="271" t="str"><f>Translation!A142</f><v>PRIMARY ENERGY SOURCE</v></c><c r="D125" s="272"/><c r="E125" s="272"/><c r="F125" s="272"/><c r="G125" s="272"/><c r="H125" s="272"/><c r="I125" s="272"/><c r="J125" s="272"/><c r="K125" s="272"/><c r="L125" s="272"/><c r="M125" s="272"/><c r="N125" s="272"/><c r="O125" s="272"/><c r="P125" s="272"/><c r="Q125" s="272"/><c r="R125" s="272"/><c r="S125" s="273"/><c r="T125" s="64"/><c r="U125" s="306" t="str"><f>Translation!A122</f><v>Energy product</v></c><c r="V125" s="307"/><c r="W125" s="274" t="str"><f>Translation!A149</f><v>CO2 EMISSION FACTORS</v></c><c r="X125" s="61"/><c r="Y125" s="61"/><c r="Z125" s="61"/><c r="AA125" s="61"/><c r="AB125" s="61"/><c r="AC125" s="61"/><c r="AD125" s="61"/><c r="AE125" s="61"/></row><row r="126" spans="1:31" s="55" customFormat="1" ht="15" customHeight="1" x14ac:dyDescent="0.25"><c r="B126" s="277"/><c r="C126" s="271" t="str"><f>Translation!A98</f><v>Fossil fuels</v></c><c r="D126" s="272"/><c r="E126" s="272"/><c r="F126" s="272"/><c r="G126" s="272"/><c r="H126" s="272"/><c r="I126" s="273"/><c r="J126" s="271" t="str"><f>Translation!A107</f><v>Renewable energy sources</v></c><c r="K126" s="272"/><c r="L126" s="272"/><c r="M126" s="272"/><c r="N126" s="272"/><c r="O126" s="272"/><c r="P126" s="272"/><c r="Q126" s="272"/><c r="R126" s="273"/><c r="S126" s="313" t="str"><f>Translation!A118</f><v>TOTAL</v></c><c r="T126" s="64"/><c r="U126" s="308"/><c r="V126" s="309"/><c r="W126" s="312"/><c r="X126" s="61"/><c r="Y126" s="61"/><c r="Z126" s="61"/><c r="AA126" s="61"/><c r="AB126" s="61"/><c r="AC126" s="61"/><c r="AD126" s="61"/><c r="AE126" s="61"/></row><row r="127" spans="1:31" s="55" customFormat="1" ht="69.75" customHeight="1" x14ac:dyDescent="0.25"><c r="B127" s="65" t="str"><f>Translation!A122</f><v>Energy product</v></c><c r="C127" s="111" t="str"><f>Translation!A99</f><v>Fueloil</v></c><c r="D127" s="111" t="str"><f>Translation!A100</f><v>Diesel</v></c><c r="E127" s="111" t="str"><f>Translation!A101</f><v>Gasoline</v></c><c r="F127" s="111" t="str"><f>Translation!A102</f><v>LPG</v></c><c r="G127" s="111" t="str"><f>Translation!A103</f><v>Natural gas</v></c><c r="H127" s="111" t="str"><f>Translation!A104</f><v>Coal</v></c><c r="I127" s="111" t="str"><f>Translation!A116</f><v>Subtotal</v></c><c r="J127" s="111" t="str"><f>Translation!A108</f><v>Hydro</v></c><c r="K127" s="111" t="str"><f>Translation!A109</f><v>Wind</v></c><c r="L127" s="111" t="str"><f>Translation!A110</f><v>Solar</v></c><c r="M127" s="111" t="str"><f>Translation!A111</f><v>Geothermal</v></c><c r="N127" s="111" t="str"><f>Translation!A112</f><v>Ocean</v></c><c r="O127" s="111" t="str"><f>Translation!A113</f><v>Biomass</v></c><c r="P127" s="111" t="str"><f>Translation!A114</f><v>Urban waste</v></c><c r="Q127" s="111" t="str"><f>Translation!A115</f><v>Energy recovery</v></c><c r="R127" s="111" t="str"><f>Translation!A116</f><v>Subtotal</v></c><c r="S127" s="313"/><c r="T127" s="64"/><c r="U127" s="310"/><c r="V127" s="311"/><c r="W127" s="275"/><c r="X127" s="61"/><c r="Y127" s="61"/><c r="Z127" s="61"/><c r="AA127" s="61"/><c r="AB127" s="61"/><c r="AC127" s="61"/><c r="AD127" s="61"/><c r="AE127" s="61"/></row><row r="128" spans="1:31" s="55" customFormat="1" ht="15.75" x14ac:dyDescent="0.25"><c r="B128" s="199" t="str"><f>Translation!A123</f><v>Electricity</v></c><c r="C128" s="204"><f>'CO2 factors'!C$7*C67</f><v>771972.37447274593</v></c><c r="D128" s="204"><f>'CO2 factors'!D$7*D67</f><v>169634.97771600142</v></c><c r="E128" s="204"><f>'CO2 factors'!E$7*E67</f><v>0</v></c><c r="F128" s="204"><f>'CO2 factors'!F$7*F67</f><v>0</v></c><c r="G128" s="204"><f>'CO2 factors'!G$7*G67</f><v>738562.5</v></c><c r="H128" s="204"><f>'CO2 factors'!H$7*H67</f><v>0</v></c><c r="I128" s="63"><f>SUM(C128:H128)</f><v>1680169.8521887474</v></c><c r="J128" s="204"><f>'CO2 factors'!J$7*J67</f><v>0</v></c><c r="K128" s="204"><f>'CO2 factors'!K$7*K67</f><v>0</v></c><c r="L128" s="204"><f>'CO2 factors'!L$7*L67</f><v>0</v></c><c r="M128" s="204"><f>'CO2 factors'!M$7*M67</f><v>0</v></c><c r="N128" s="204"><f>'CO2 factors'!N$7*N67</f><v>0</v></c><c r="O128" s="204"><f>'CO2 factors'!O$7*O67</f><v>0</v></c><c r="P128" s="204"><f>'CO2 factors'!P$7*P67</f><v>538.72577999095847</v></c><c r="Q128" s="204"><f>'CO2 factors'!Q$7*Q67</f><v>0</v></c><c r="R128" s="63"><f>SUM(J128:Q128)</f><v>538.72577999095847</v></c><c r="S128" s="63"><f>I128+R128</f><v>1680708.5779687383</v></c><c r="T128" s="62"/><c r="U128" s="315" t="str"><f>Translation!A123</f><v>Electricity</v></c><c r="V128" s="316"/><c r="W128" s="205"><f>IF(S58&gt;0,S128/S58,0)</f><v>0.41700585462577594</v></c><c r="X128" s="61"/><c r="Y128" s="61"/><c r="Z128" s="61"/><c r="AA128" s="61"/><c r="AB128" s="61"/><c r="AC128" s="61"/><c r="AD128" s="61"/><c r="AE128" s="61"/></row><row r="129" spans="1:31" s="55" customFormat="1" ht="15.75" x14ac:dyDescent="0.2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4" t="str"><f>Translation!A124</f><v>Heat</v></c><c r="V129" s="314"/><c r="W129" s="205"><f>IF(S59&gt;0,S129/S59,0)</f><v>0</v></c><c r="X129" s="61"/><c r="Y129" s="61"/><c r="Z129" s="61"/><c r="AA129" s="61"/><c r="AB129" s="61"/><c r="AC129" s="61"/><c r="AD129" s="61"/><c r="AE129" s="61"/></row><row r="130" spans="1:31" s="55" customFormat="1" ht="15.75" x14ac:dyDescent="0.2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4" t="str"><f>Translation!A125</f><v>Cold</v></c><c r="V130" s="314"/><c r="W130" s="205"><f>IF(S60&gt;0,S130/S60,0)</f><v>0</v></c><c r="X130" s="61"/><c r="Y130" s="61"/><c r="Z130" s="61"/><c r="AA130" s="61"/><c r="AB130" s="61"/><c r="AC130" s="61"/><c r="AD130" s="61"/><c r="AE130" s="61"/></row><row r="131" spans="1:31" s="55" customFormat="1" ht="15.75" x14ac:dyDescent="0.25"><c r="B131" s="74" t="str"><f>Translation!A118</f><v>TOTAL</v></c><c r="C131" s="57"><f t="shared" ref="C131:S131" si="48">SUM(C128:C130)</f><v>771972.37447274593</v></c><c r="D131" s="57"><f t="shared" si="48"/><v>169634.97771600142</v></c><c r="E131" s="57"><f t="shared" si="48"/><v>0</v></c><c r="F131" s="57"><f t="shared" si="48"/><v>0</v></c><c r="G131" s="57"><f t="shared" si="48"/><v>738562.5</v></c><c r="H131" s="57"><f t="shared" si="48"/><v>0</v></c><c r="I131" s="57"><f t="shared" si="48"/><v>1680169.8521887474</v></c><c r="J131" s="57"><f t="shared" si="48"/><v>0</v></c><c r="K131" s="57"><f t="shared" si="48"/><v>0</v></c><c r="L131" s="57"><f t="shared" si="48"/><v>0</v></c><c r="M131" s="57"><f t="shared" si="48"/><v>0</v></c><c r="N131" s="57"><f t="shared" si="48"/><v>0</v></c><c r="O131" s="57"><f t="shared" si="48"/><v>0</v></c><c r="P131" s="57"><f t="shared" si="48"/><v>538.72577999095847</v></c><c r="Q131" s="57"><f t="shared" si="48"/><v>0</v></c><c r="R131" s="57"><f t="shared" si="48"/><v>538.72577999095847</v></c><c r="S131" s="57"><f t="shared" si="48"/><v>1680708.5779687383</v></c><c r="T131" s="60"/><c r="U131" s="60"/><c r="V131" s="61"/><c r="W131" s="61"/><c r="X131" s="61"/><c r="Y131" s="61"/><c r="Z131" s="61"/><c r="AA131" s="61"/><c r="AB131" s="61"/><c r="AC131" s="60"/><c r="AD131" s="61"/></row><row r="132" spans="1:31" s="59" customFormat="1" ht="15" x14ac:dyDescent="0.25"><c r="B132" s="78"/></row><row r="133" spans="1:31" s="90" customFormat="1" ht="31.5" x14ac:dyDescent="0.5"><c r="B133" s="91" t="str"><f>Translation!A146</f><v>CO2 EMISSIONS</v></c><c r="C133" s="93"/><c r="D133" s="93"/><c r="E133" s="93"/><c r="F133" s="93"/><c r="G133" s="93"/><c r="H133" s="93"/><c r="I133" s="94"/><c r="M133" s="94"/><c r="Y133" s="92" t="str"><f>Translation!$A$17</f><v>[t CO2]</v></c><c r="AB133" s="92" t="str"><f>Translation!$A$17</f><v>[t CO2]</v></c></row><row r="134" spans="1:31" s="55" customFormat="1" ht="30" customHeight="1" x14ac:dyDescent="0.25"><c r="B134" s="281" t="str"><f>Translation!A122</f><v>Energy product</v></c><c r="C134" s="289" t="str"><f>Translation!A142</f><v>PRIMARY ENERGY SOURCE</v></c><c r="D134" s="290"/><c r="E134" s="290"/><c r="F134" s="290"/><c r="G134" s="290"/><c r="H134" s="290"/><c r="I134" s="290"/><c r="J134" s="290"/><c r="K134" s="290"/><c r="L134" s="290"/><c r="M134" s="290"/><c r="N134" s="290"/><c r="O134" s="290"/><c r="P134" s="290"/><c r="Q134" s="290"/><c r="R134" s="290"/><c r="S134" s="290"/><c r="T134" s="290"/><c r="U134" s="290"/><c r="V134" s="290"/><c r="W134" s="290"/><c r="X134" s="290"/><c r="Y134" s="291"/><c r="AA134" s="274" t="str"><f>Translation!A150</f><v>CO2 emissions from ETS installations included in the calculations for final use of energy</v></c><c r="AB134" s="274" t="str"><f>Translation!A151</f><v>CO2 emissions from ETS installations included in the calculations for secondary energy production</v></c></row><row r="135" spans="1:31" s="55" customFormat="1" ht="15" customHeight="1" x14ac:dyDescent="0.25"><c r="B135" s="282"/><c r="C135" s="289" t="str"><f>Translation!A98</f><v>Fossil fuels</v></c><c r="D135" s="290"/><c r="E135" s="290"/><c r="F135" s="290"/><c r="G135" s="290"/><c r="H135" s="290"/><c r="I135" s="291"/><c r="J135" s="289" t="str"><f>Translation!A107</f><v>Renewable energy sources</v></c><c r="K135" s="290"/><c r="L135" s="290"/><c r="M135" s="290"/><c r="N135" s="290"/><c r="O135" s="290"/><c r="P135" s="290"/><c r="Q135" s="290"/><c r="R135" s="291"/><c r="S135" s="278" t="str"><f>Translation!A123</f><v>Electricity</v></c><c r="T135" s="279"/><c r="U135" s="279"/><c r="V135" s="280"/><c r="W135" s="114" t="str"><f>Translation!A124</f><v>Heat</v></c><c r="X135" s="114" t="str"><f>Translation!A125</f><v>Cold</v></c><c r="Y135" s="257" t="str"><f>Translation!A118</f><v>TOTAL</v></c><c r="AA135" s="312"/><c r="AB135" s="312"/></row><row r="136" spans="1:31" s="55" customFormat="1" ht="90.75" customHeight="1" x14ac:dyDescent="0.25"><c r="B136" s="283"/><c r="C136" s="112" t="str"><f>Translation!A99</f><v>Fueloil</v></c><c r="D136" s="112" t="str"><f>Translation!A100</f><v>Diesel</v></c><c r="E136" s="112" t="str"><f>Translation!A101</f><v>Gasoline</v></c><c r="F136" s="112" t="str"><f>Translation!A102</f><v>LPG</v></c><c r="G136" s="112" t="str"><f>Translation!A103</f><v>Natural gas</v></c><c r="H136" s="112" t="str"><f>Translation!A104</f><v>Coal</v></c><c r="I136" s="112" t="str"><f>Translation!A116</f><v>Subtotal</v></c><c r="J136" s="112" t="str"><f>Translation!A108</f><v>Hydro</v></c><c r="K136" s="112" t="str"><f>Translation!A109</f><v>Wind</v></c><c r="L136" s="112" t="str"><f>Translation!A110</f><v>Solar</v></c><c r="M136" s="112" t="str"><f>Translation!A111</f><v>Geothermal</v></c><c r="N136" s="112" t="str"><f>Translation!A112</f><v>Ocean</v></c><c r="O136" s="112" t="str"><f>Translation!A113</f><v>Biomass</v></c><c r="P136" s="112" t="str"><f>Translation!A114</f><v>Urban waste</v></c><c r="Q136" s="112" t="str"><f>Translation!A115</f><v>Energy recovery</v></c><c r="R136" s="112" t="str"><f>Translation!A116</f><v>Subtotal</v></c><c r="S136" s="58" t="str"><f>Translation!A144</f><v>Imported electricity (cable)</v></c><c r="T136" s="58" t="str"><f>Translation!A145</f><v>Exported electricity (cable)</v></c><c r="U136" s="58" t="str"><f>Translation!A136</f><v>Reexportation and external consumption</v></c><c r="V136" s="110" t="str"><f>Translation!A116</f><v>Subtotal</v></c><c r="W136" s="110" t="str"><f>Translation!A136</f><v>Reexportation and external consumption</v></c><c r="X136" s="110" t="str"><f>Translation!A136</f><v>Reexportation and external consumption</v></c><c r="Y136" s="257"/><c r="AA136" s="275"/><c r="AB136" s="275"/></row><row r="137" spans="1:31" s="55" customFormat="1" ht="15.75" x14ac:dyDescent="0.25"><c r="B137" s="113" t="str"><f>Translation!A118</f><v>TOTAL</v></c><c r="C137" s="201"><f>'CO2 factors'!C$7*C76</f><v>811389.96526084549</v></c><c r="D137" s="201"><f>'CO2 factors'!D$7*D76</f><v>834678.609884982</v></c><c r="E137" s="201"><f>'CO2 factors'!E$7*E76</f><v>542193.49199977925</v></c><c r="F137" s="201"><f>'CO2 factors'!F$7*F76</f><v>50701.406705867681</v></c><c r="G137" s="201"><f>'CO2 factors'!G$7*G76</f><v>738562.5</v></c><c r="H137" s="201"><f>'CO2 factors'!H$7*H76</f><v>16679.60881085756</v></c><c r="I137" s="57"><f>SUM(C137:H137)</f><v>2994205.5826623319</v></c><c r="J137" s="201"><f>'CO2 factors'!J$7*J76</f><v>0</v></c><c r="K137" s="201"><f>'CO2 factors'!K$7*K76</f><v>0</v></c><c r="L137" s="201"><f>'CO2 factors'!L$7*L76</f><v>0</v></c><c r="M137" s="201"><f>'CO2 factors'!M$7*M76</f><v>0</v></c><c r="N137" s="201"><f>'CO2 factors'!N$7*N76</f><v>0</v></c><c r="O137" s="201"><f>'CO2 factors'!O$7*O76</f><v>0</v></c><c r="P137" s="201"><f>'CO2 factors'!P$7*P76</f><v>538.72577999095847</v></c><c r="Q137" s="201"><f>'CO2 factors'!Q$7*Q76</f><v>0</v></c><c r="R137" s="57"><f>SUM(J137:Q137)</f><v>538.72577999095847</v></c><c r="S137" s="201"><f>'CO2 factors'!S$7*S76</f><v>0</v></c><c r="T137" s="201"><f>'CO2 factors'!T$7*T76</f><v>0</v></c><c r="U137" s="201"><f>$W$128*U76</f><v>0</v></c><c r="V137" s="57"><f>S137-T137-U137</f><v>0</v></c><c r="W137" s="201"><f>$W$129*W76</f><v>0</v></c><c r="X137" s="201"><f>$W$130*X76</f><v>0</v></c><c r="Y137" s="57"><f>I137+R137+V137-W137-X137</f><v>2994744.308442323</v></c><c r="AA137" s="163"/><c r="AB137" s="163"/></row><row r="138" spans="1:31" s="55" customFormat="1" ht="15" x14ac:dyDescent="0.25"><c r="B138" s="56"/></row><row r="139" spans="1:31" ht="15.75" customHeight="1" x14ac:dyDescent="0.25"><c r="A139" s="153"/><c r="B139" s="154"/></row><row r="140" spans="1:31" ht="18.75" customHeight="1" x14ac:dyDescent="0.35"><c r="A140" s="152"/><c r="B140" s="258" t="str"><f>Translation!A155</f><v xml:space="preserve">Go to the next sheet dedicated to your Island Sustainable Energy Action Plan </v></c><c r="C140" s="259"/><c r="D140" s="259"/><c r="E140" s="259"/><c r="F140" s="259"/><c r="G140" s="259"/><c r="H140" s="259"/><c r="I140" s="259"/><c r="J140" s="259"/><c r="K140" s="259"/><c r="L140" s="259"/><c r="M140" s="259"/><c r="N140" s="259"/><c r="O140" s="259"/><c r="P140" s="259"/><c r="Q140" s="259"/><c r="R140" s="259"/><c r="S140" s="155"/><c r="T140" s="155"/></row><row r="141" spans="1:31" ht="18.75" customHeight="1" x14ac:dyDescent="0.2"><c r="A141" s="152"/><c r="B141" s="156"/><c r="C141" s="156"/><c r="D141" s="156"/><c r="E141" s="156"/><c r="F141" s="156"/><c r="G141" s="156"/><c r="H141" s="156"/><c r="I141" s="156"/><c r="J141" s="156"/><c r="K141" s="156"/><c r="L141" s="156"/><c r="M141" s="156"/><c r="N141" s="156"/><c r="O141" s="156"/><c r="P141" s="156"/><c r="Q141" s="156"/><c r="R141" s="156"/><c r="S141" s="155"/><c r="T141" s="155"/></row><row r="142" spans="1:31" ht="12.75" customHeight="1" x14ac:dyDescent="0.2"><c r="B142" s="260"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0"/><c r="D142" s="260"/><c r="E142" s="260"/><c r="F142" s="260"/><c r="G142" s="260"/><c r="H142" s="260"/><c r="I142" s="260"/><c r="J142" s="260"/><c r="K142" s="260"/><c r="L142" s="260"/><c r="M142" s="260"/><c r="N142" s="260"/><c r="O142" s="260"/><c r="P142" s="260"/><c r="Q142" s="260"/><c r="R142" s="260"/><c r="S142" s="260"/><c r="T142" s="260"/><c r="U142" s="260"/></row><row r="143" spans="1:31" ht="12.75" customHeight="1" x14ac:dyDescent="0.2"><c r="B143" s="260"/><c r="C143" s="260"/><c r="D143" s="260"/><c r="E143" s="260"/><c r="F143" s="260"/><c r="G143" s="260"/><c r="H143" s="260"/><c r="I143" s="260"/><c r="J143" s="260"/><c r="K143" s="260"/><c r="L143" s="260"/><c r="M143" s="260"/><c r="N143" s="260"/><c r="O143" s="260"/><c r="P143" s="260"/><c r="Q143" s="260"/><c r="R143" s="260"/><c r="S143" s="260"/><c r="T143" s="260"/><c r="U143" s="260"/></row><row r="144" spans="1:31" ht="12.75" customHeight="1" x14ac:dyDescent="0.2"><c r="B144" s="260"/><c r="C144" s="260"/><c r="D144" s="260"/><c r="E144" s="260"/><c r="F144" s="260"/><c r="G144" s="260"/><c r="H144" s="260"/><c r="I144" s="260"/><c r="J144" s="260"/><c r="K144" s="260"/><c r="L144" s="260"/><c r="M144" s="260"/><c r="N144" s="260"/><c r="O144" s="260"/><c r="P144" s="260"/><c r="Q144" s="260"/><c r="R144" s="260"/><c r="S144" s="260"/><c r="T144" s="260"/><c r="U144" s="260"/></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538"/><sheetViews><sheetView showGridLines="0" showZeros="0" topLeftCell="A67" zoomScale="70" zoomScaleNormal="70" workbookViewID_"0"><selection activeCell="K90" sqref="K90:K96"/></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48" t="str"><f>Translation!$A$31</f><v>Island  Sustainable Energy Action Plan (ISEAP)</v></c><c r="B1" s="248"/><c r="C1" s="248"/><c r="D1" s="248"/><c r="E1" s="248"/><c r="F1" s="248"/><c r="G1" s="248"/><c r="H1" s="248"/><c r="I1" s="248"/><c r="J1" s="248"/><c r="K1" s="248"/><c r="L1" s="248"/><c r="M1" s="248"/></row><row r="2" spans="1:13" ht="28.5" customHeight="1" x14ac:dyDescent="0.25"><c r="A2" s="81"/><c r="B2" s="244" t="s"><v>963</v></c><c r="C2" s="244"/><c r="D2" s="83" t="str"><f>Translation!$A$10</f><v>Island</v></c><c r="E2" s="84" t="str"><f>'Start here'!$B$5</f><v>Crete</v></c><c r="F2" s="85"/><c r="G2" s="85"/><c r="H2" s="86"/><c r="I2" s="86"/><c r="J2" s="86"/><c r="K2" s="86"/><c r="L2" s="86"/><c r="M2" s="86"/></row><row r="3" spans="1:13" ht="38.25" customHeight="1" x14ac:dyDescent="0.25"><c r="A3" s="22"/><c r="B3" s="23"/><c r="C3" s="24"/><c r="E3" s="25"/><c r="F3" s="25"/><c r="H3" s="26"/><c r="L3" s="27"/><c r="M3" s="27"/></row><row r="4" spans="1:13" ht="15.75" x14ac:dyDescent="0.25"><c r="A4" s="29"/><c r="B4" s="30"/><c r="L4" s="360" t="str"><f>Translation!$A$53</f><v>Mandatory fields</v></c><c r="M4" s="360"/></row><row r="5" spans="1:13" s="106" customFormat="1" ht="36" x14ac:dyDescent="0.25"><c r="A5" s="117" t="s"><v>0</v></c><c r="B5" s="362" t="str"><f>Translation!A156</f><v>TITLE OF ISLAND SUSTAINABLE ENERGY ACTION PLAN</v></c><c r="C5" s="362"/><c r="D5" s="362"/><c r="E5" s="362"/><c r="F5" s="362"/><c r="G5" s="362"/><c r="H5" s="362"/><c r="I5" s="362"/><c r="J5" s="362"/><c r="K5" s="362"/><c r="L5" s="362"/><c r="M5" s="362"/></row><row r="6" spans="1:13" ht="34.5" customHeight="1" x14ac:dyDescent="0.25"><c r="A6" s="28"/><c r="B6" s="352" t="s"><v>1473</v></c><c r="C6" s="353"/><c r="D6" s="353"/><c r="E6" s="353"/><c r="F6" s="353"/><c r="G6" s="353"/><c r="H6" s="353"/><c r="I6" s="353"/><c r="J6" s="353"/><c r="K6" s="353"/><c r="L6" s="353"/><c r="M6" s="354"/></row><row r="7" spans="1:13" ht="15.75" customHeight="1" x14ac:dyDescent="0.25"><c r="A7" s="29"/><c r="B7" s="30"/></row><row r="8" spans="1:13" ht="21.75" customHeight="1" x14ac:dyDescent="0.25"><c r="A8" s="29"/><c r="E8" s="31"/><c r="F8" s="46" t="str"><f>Translation!A158</f><v>Authority approving the plan</v></c><c r="G8" s="359" t="s"><v>1437</v></c><c r="H8" s="359"/><c r="I8" s="359"/><c r="J8" s="359"/><c r="L8" s="32" t="str"><f>Translation!A157</f><v>Date of formal approval</v></c><c r="M8" s="164"/></row><row r="9" spans="1:13" ht="15.75" x14ac:dyDescent="0.25"><c r="A9" s="29"/><c r="B9" s="30"/></row><row r="10" spans="1:13" s="106" customFormat="1" ht="36" customHeight="1" x14ac:dyDescent="0.25"><c r="A10" s="105" t="s"><v>4</v></c><c r="B10" s="361" t="str"><f>Translation!A159</f><v>KEY ELEMENTS OF ISLAND SUSTAINABLE ENERGY ACTION PLAN</v></c><c r="C10" s="361"/><c r="D10" s="361"/><c r="E10" s="361"/><c r="F10" s="361"/><c r="G10" s="361"/><c r="H10" s="361"/><c r="I10" s="361"/><c r="J10" s="361"/><c r="K10" s="361"/><c r="L10" s="361"/><c r="M10" s="361"/></row><row r="11" spans="1:13" s="33" customFormat="1" ht="68.25" customHeight="1" x14ac:dyDescent="0.25"><c r="B11" s="355" t="str"><f>Translation!A160</f><v>SECTORS AND FIELDS OF ACTION</v></c><c r="C11" s="355" t="str"><f>Translation!A161</f><v>ACTIONS
(one line per action - insert lines if necessary; exclude ETS actions)</v></c><c r="D11" s="355" t="str"><f>Translation!A162</f><v>RESPONSIBLE FOR IMPLEMENTATION</v></c><c r="E11" s="357" t="str"><f>Translation!A163</f><v>IMPLEMENTATION SCHEDULE</v></c><c r="F11" s="358"/><c r="G11" s="355" t="str"><f>Translation!A166</f><v>ESTIMATED INVESTMENT COSTS [euro]</v></c><c r="H11" s="355" t="str"><f>Translation!A167</f><v>EXPECTED ENERGY SAVINGS [MWh/year]</v></c><c r="I11" s="355" t="str"><f>Translation!A168</f><v>EXPECTED RENEWABLE ENERGY PRODUCTION [MWh/year]</v></c><c r="J11" s="355" t="str"><f>Translation!A169</f><v>EXPECTED CO2 REDUCTION [ton/year]</v></c><c r="K11" s="355" t="str"><f>Translation!A170</f><v>ENERGY SAVINGS TARGET IN 2020 [MWh/year]</v></c><c r="L11" s="355" t="str"><f>Translation!A171</f><v>RENEWABLE ENERGY PRODUCTION TARGET IN 2020 [MWh/year]</v></c><c r="M11" s="355" t="str"><f>Translation!A172</f><v>CO2 REDUCTION TARGET IN 2020 [ton/year]</v></c></row><row r="12" spans="1:13" s="33" customFormat="1" ht="31.5" customHeight="1" x14ac:dyDescent="0.25"><c r="B12" s="356"/><c r="C12" s="356"/><c r="D12" s="356"/><c r="E12" s="34" t="str"><f>Translation!A164</f><v>Starting year</v></c><c r="F12" s="34" t="str"><f>Translation!A165</f><v>Ending year</v></c><c r="G12" s="356"/><c r="H12" s="356"/><c r="I12" s="356"/><c r="J12" s="356"/><c r="K12" s="356"/><c r="L12" s="356"/><c r="M12" s="356"/></row><row r="13" spans="1:13" s="33" customFormat="1" ht="15" x14ac:dyDescent="0.25"><c r="B13" s="214" t="str"><f>Translation!A59</f><v>RESIDENTIAL</v></c><c r="C13" s="215"/><c r="D13" s="215"/><c r="E13" s="216"/><c r="F13" s="216"/><c r="G13" s="217"/><c r="H13" s="217"/><c r="I13" s="217"/><c r="J13" s="217"/><c r="K13" s="217"/><c r="L13" s="217"/><c r="M13" s="217"/></row><row r="14" spans="1:13" s="33" customFormat="1" ht="30" x14ac:dyDescent="0.25"><c r="B14" s="35" t="str"><f>Translation!A60</f><v>Hot water</v></c><c r="C14" s="16" t="s"><v>1423</v></c><c r="D14" s="323" t="s"><v>1424</v></c><c r="E14" s="323"><v>2012</v></c><c r="F14" s="326"><v>2020</v></c><c r="G14" s="19"><v>20000</v></c><c r="H14" s="332" t="s"><v>537</v></c><c r="I14" s="332"><v>29753</v></c><c r="J14" s="332"><v>15799</v></c><c r="K14" s="338"><v>1026128.3066051081</v></c><c r="L14" s="338"><v>218069.31664221431</v></c><c r="M14" s="341"><v>341444</v></c></row><row r="15" spans="1:13" s="33" customFormat="1" ht="30" x14ac:dyDescent="0.25"><c r="B15" s="35"/><c r="C15" s="16" t="s"><v>1425</v></c><c r="D15" s="324"/><c r="E15" s="324"/><c r="F15" s="327"/><c r="G15" s="19"><v>20000</v></c><c r="H15" s="333"/><c r="I15" s="333"/><c r="J15" s="333"/><c r="K15" s="349"/><c r="L15" s="349"/><c r="M15" s="350"/></row><row r="16" spans="1:13" s="33" customFormat="1" ht="30" x14ac:dyDescent="0.25"><c r="B16" s="35" t="str"><f>Translation!A61</f><v>Heating and cooling</v></c><c r="C16" s="16" t="s"><v>1426</v></c><c r="D16" s="324"/><c r="E16" s="324"/><c r="F16" s="327"/><c r="G16" s="19"><v>20000</v></c><c r="H16" s="333"/><c r="I16" s="333"/><c r="J16" s="333"/><c r="K16" s="339"/><c r="L16" s="339"/><c r="M16" s="342"/></row><row r="17" spans="2:13" s="33" customFormat="1" ht="30" x14ac:dyDescent="0.25"><c r="B17" s="35"/><c r="C17" s="16" t="s"><v>1427</v></c><c r="D17" s="325"/><c r="E17" s="325"/><c r="F17" s="328"/><c r="G17" s="19"><v>20000</v></c><c r="H17" s="334"/><c r="I17" s="334"/><c r="J17" s="334"/><c r="K17" s="339"/><c r="L17" s="339"/><c r="M17" s="342"/></row><row r="18" spans="2:13" s="33" customFormat="1" ht="15" x14ac:dyDescent="0.25"><c r="B18" s="35" t="str"><f>Translation!A62</f><v>Lighting</v></c><c r="C18" s="16"/><c r="D18" s="16"/><c r="E18" s="17"/><c r="F18" s="18"/><c r="G18" s="19"/><c r="H18" s="19"/><c r="I18" s="19"/><c r="J18" s="19"/><c r="K18" s="339"/><c r="L18" s="339"/><c r="M18" s="342"/></row><row r="19" spans="2:13" s="33" customFormat="1" ht="15" x14ac:dyDescent="0.25"><c r="B19" s="35" t="str"><f>Translation!A63</f><v>Cooking</v></c><c r="C19" s="16"/><c r="D19" s="16"/><c r="E19" s="17"/><c r="F19" s="18"/><c r="G19" s="19"/><c r="H19" s="19"/><c r="I19" s="19"/><c r="J19" s="19"/><c r="K19" s="339"/><c r="L19" s="339"/><c r="M19" s="342"/></row><row r="20" spans="2:13" s="33" customFormat="1" ht="15" x14ac:dyDescent="0.25"><c r="B20" s="35" t="str"><f>Translation!A64</f><v>Refrigerator and freezers</v></c><c r="C20" s="16"/><c r="D20" s="16"/><c r="E20" s="17"/><c r="F20" s="18"/><c r="G20" s="19"/><c r="H20" s="19"/><c r="I20" s="19"/><c r="J20" s="19"/><c r="K20" s="339"/><c r="L20" s="339"/><c r="M20" s="342"/></row><row r="21" spans="2:13" s="33" customFormat="1" ht="15" x14ac:dyDescent="0.25"><c r="B21" s="35" t="str"><f>Translation!A65</f><v>Laundry machines and dryers</v></c><c r="C21" s="16"/><c r="D21" s="16"/><c r="E21" s="17"/><c r="F21" s="18"/><c r="G21" s="19"/><c r="H21" s="19"/><c r="I21" s="19"/><c r="J21" s="19"/><c r="K21" s="339"/><c r="L21" s="339"/><c r="M21" s="342"/></row><row r="22" spans="2:13" s="33" customFormat="1" ht="15" x14ac:dyDescent="0.25"><c r="B22" s="35" t="str"><f>Translation!A66</f><v>Dish washing</v></c><c r="C22" s="16"/><c r="D22" s="16"/><c r="E22" s="17"/><c r="F22" s="18"/><c r="G22" s="19"/><c r="H22" s="19"/><c r="I22" s="19"/><c r="J22" s="19"/><c r="K22" s="339"/><c r="L22" s="339"/><c r="M22" s="342"/></row><row r="23" spans="2:13" s="33" customFormat="1" ht="15" x14ac:dyDescent="0.25"><c r="B23" s="35" t="str"><f>Translation!A67</f><v>Tv sets</v></c><c r="C23" s="16"/><c r="D23" s="16"/><c r="E23" s="17"/><c r="F23" s="18"/><c r="G23" s="19"/><c r="H23" s="19"/><c r="I23" s="19"/><c r="J23" s="19"/><c r="K23" s="339"/><c r="L23" s="339"/><c r="M23" s="342"/></row><row r="24" spans="2:13" s="33" customFormat="1" ht="15" x14ac:dyDescent="0.25"><c r="B24" s="347" t="str"><f>Translation!A68</f><v>Other electric appliances</v></c><c r="C24" s="16"/><c r="D24" s="16"/><c r="E24" s="17"/><c r="F24" s="18"/><c r="G24" s="19"/><c r="H24" s="19"/><c r="I24" s="19"/><c r="J24" s="19"/><c r="K24" s="339"/><c r="L24" s="339"/><c r="M24" s="342"/></row><row r="25" spans="2:13" s="33" customFormat="1" ht="15" x14ac:dyDescent="0.25"><c r="B25" s="348"/><c r="C25" s="16"/><c r="D25" s="16"/><c r="E25" s="17"/><c r="F25" s="18"/><c r="G25" s="19"/><c r="H25" s="19"/><c r="I25" s="19"/><c r="J25" s="19"/><c r="K25" s="339"/><c r="L25" s="339"/><c r="M25" s="342"/></row><row r="26" spans="2:13" s="33" customFormat="1" ht="45" x14ac:dyDescent="0.25"><c r="B26" s="239" t="s"><v>1056</v></c><c r="C26" s="16" t="s"><v>1428</v></c><c r="D26" s="16" t="s"><v>1424</v></c><c r="E26" s="17"><v>2012</v></c><c r="F26" s="18"><v>2020</v></c><c r="G26" s="19"><v>80000</v></c><c r="H26" s="19"><v>19814</v></c><c r="I26" s="19" t="s"><v>537</v></c><c r="J26" s="19"><v>4918</v></c><c r="K26" s="339"/><c r="L26" s="339"/><c r="M26" s="342"/></row><row r="27" spans="2:13" s="33" customFormat="1" ht="30" x14ac:dyDescent="0.25"><c r="B27" s="239"/><c r="C27" s="16" t="s"><v>1429</v></c><c r="D27" s="16" t="s"><v>1424</v></c><c r="E27" s="17"><v>2012</v></c><c r="F27" s="18"><v>2020</v></c><c r="G27" s="19"><v>20000</v></c><c r="H27" s="19"><v>66632</v></c><c r="I27" s="19" t="s"><v>537</v></c><c r="J27" s="19"><v>17891</v></c><c r="K27" s="339"/><c r="L27" s="339"/><c r="M27" s="342"/></row><row r="28" spans="2:13" s="33" customFormat="1" ht="7.5" customHeight="1" x14ac:dyDescent="0.25"><c r="B28" s="35"/><c r="C28" s="16"/><c r="D28" s="16"/><c r="E28" s="17"/><c r="F28" s="18"/><c r="G28" s="19"/><c r="H28" s="19"/><c r="I28" s="19"/><c r="J28" s="19"/><c r="K28" s="340"/><c r="L28" s="340"/><c r="M28" s="343"/></row><row r="29" spans="2:13" s="33" customFormat="1" ht="15" x14ac:dyDescent="0.25"><c r="B29" s="214" t="str"><f>Translation!A69</f><v>PRIMARY SECTOR</v></c><c r="C29" s="215"/><c r="D29" s="215"/><c r="E29" s="216"/><c r="F29" s="216"/><c r="G29" s="217"/><c r="H29" s="217"/><c r="I29" s="217"/><c r="J29" s="217"/><c r="K29" s="217"/><c r="L29" s="217"/><c r="M29" s="217"/></row><row r="30" spans="2:13" s="33" customFormat="1" ht="45" x14ac:dyDescent="0.25"><c r="B30" s="344" t="str"><f>Translation!A70</f><v>Agriculture, forestry and fishing</v></c><c r="C30" s="16" t="s"><v>1430</v></c><c r="D30" s="16" t="s"><v>1431</v></c><c r="E30" s="17"><v>2012</v></c><c r="F30" s="18"><v>2020</v></c><c r="G30" s="19"><v>10000</v></c><c r="H30" s="19"><v>2542</v></c><c r="I30" s="19" t="s"><v>537</v></c><c r="J30" s="19"><v>6060</v></c><c r="K30" s="338"><v>204791</v></c><c r="L30" s="338"/><c r="M30" s="341"><v>53158</v></c></row><row r="31" spans="2:13" s="33" customFormat="1" ht="90" x14ac:dyDescent="0.25"><c r="B31" s="345"/><c r="C31" s="16" t="s"><v>1477</v></c><c r="D31" s="16" t="s"><v>1478</v></c><c r="E31" s="17"><v>2012</v></c><c r="F31" s="18"><v>2020</v></c><c r="G31" s="19"><v>10000</v></c><c r="H31" s="19"><v>20720</v></c><c r="I31" s="19" t="s"><v>537</v></c><c r="J31" s="19"><v>5378</v></c><c r="K31" s="339"/><c r="L31" s="339"/><c r="M31" s="342"/></row><row r="32" spans="2:13" s="33" customFormat="1" ht="15" x14ac:dyDescent="0.25"><c r="B32" s="35" t="str"><f>Translation!A71</f><v>Mining and quarrying</v></c><c r="C32" s="16"/><c r="D32" s="16"/><c r="E32" s="17"/><c r="F32" s="18"/><c r="G32" s="19"/><c r="H32" s="19"/><c r="I32" s="19"/><c r="J32" s="19"/><c r="K32" s="339"/><c r="L32" s="339"/><c r="M32" s="342"/></row><row r="33" spans="2:13" s="33" customFormat="1" ht="7.5" customHeight="1" x14ac:dyDescent="0.25"><c r="B33" s="35"/><c r="C33" s="16"/><c r="D33" s="16"/><c r="E33" s="17"/><c r="F33" s="18"/><c r="G33" s="19"/><c r="H33" s="19"/><c r="I33" s="19"/><c r="J33" s="19"/><c r="K33" s="340"/><c r="L33" s="340"/><c r="M33" s="343"/></row><row r="34" spans="2:13" s="33" customFormat="1" ht="15" x14ac:dyDescent="0.25"><c r="B34" s="214" t="str"><f>Translation!A72</f><v>SECONDARY SECTOR</v></c><c r="C34" s="215"/><c r="D34" s="215"/><c r="E34" s="216"/><c r="F34" s="216"/><c r="G34" s="217"/><c r="H34" s="217"/><c r="I34" s="217"/><c r="J34" s="217"/><c r="K34" s="217"/><c r="L34" s="217"/><c r="M34" s="217"/></row><row r="35" spans="2:13" s="33" customFormat="1" ht="15" x14ac:dyDescent="0.25"><c r="B35" s="35" t="str"><f>Translation!A73</f><v>Manufacturing</v></c><c r="C35" s="16"/><c r="D35" s="16"/><c r="E35" s="17"/><c r="F35" s="18"/><c r="G35" s="19"/><c r="H35" s="19"/><c r="I35" s="19"/><c r="J35" s="19"/><c r="K35" s="338"><v>486964</v></c><c r="L35" s="338"/><c r="M35" s="341"><v>92898</v></c></row><row r="36" spans="2:13" s="33" customFormat="1" ht="45" x14ac:dyDescent="0.25"><c r="B36" s="35" t="str"><f>Translation!A74</f><v>Water supply, sewerage, waste management and remediation activities</v></c><c r="C36" s="16"/><c r="D36" s="16"/><c r="E36" s="17"/><c r="F36" s="18"/><c r="G36" s="19"/><c r="H36" s="19"/><c r="I36" s="19"/><c r="J36" s="19"/><c r="K36" s="339"/><c r="L36" s="339"/><c r="M36" s="342"/></row><row r="37" spans="2:13" s="33" customFormat="1" ht="15" x14ac:dyDescent="0.25"><c r="B37" s="240" t="str"><f>Translation!A75</f><v>Construction</v></c><c r="C37" s="16"/><c r="D37" s="16"/><c r="E37" s="17"/><c r="F37" s="18"/><c r="G37" s="19"/><c r="H37" s="19"/><c r="I37" s="19"/><c r="J37" s="19"/><c r="K37" s="339"/><c r="L37" s="339"/><c r="M37" s="342"/></row><row r="38" spans="2:13" s="33" customFormat="1" ht="75" x14ac:dyDescent="0.25"><c r="B38" s="346" t="s"><v>1056</v></c><c r="C38" s="16" t="s"><v>1432</v></c><c r="D38" s="16" t="s"><v>1433</v></c><c r="E38" s="17"><v>2012</v></c><c r="F38" s="18"><v>2020</v></c><c r="G38" s="19"><v>20000</v></c><c r="H38" s="19"><v>6044</v></c><c r="I38" s="19" t="s"><v>537</v></c><c r="J38" s="19"><v>1266</v></c><c r="K38" s="339"/><c r="L38" s="339"/><c r="M38" s="342"/></row><row r="39" spans="2:13" s="33" customFormat="1" ht="75" x14ac:dyDescent="0.25"><c r="B39" s="340"/><c r="C39" s="16" t="s"><v>1434</v></c><c r="D39" s="16" t="s"><v>1435</v></c><c r="E39" s="17"><v>2012</v></c><c r="F39" s="18"><v>2020</v></c><c r="G39" s="19"><v>20000</v></c><c r="H39" s="19"><v>49271</v></c><c r="I39" s="19" t="s"><v>537</v></c><c r="J39" s="19"><v>10322</v></c><c r="K39" s="339"/><c r="L39" s="339"/><c r="M39" s="342"/></row><row r="40" spans="2:13" s="33" customFormat="1" ht="7.5" customHeight="1" x14ac:dyDescent="0.25"><c r="B40" s="35"/><c r="C40" s="16"/><c r="D40" s="16"/><c r="E40" s="17"/><c r="F40" s="18"/><c r="G40" s="19"/><c r="H40" s="19"/><c r="I40" s="19"/><c r="J40" s="19"/><c r="K40" s="340"/><c r="L40" s="340"/><c r="M40" s="343"/></row><row r="41" spans="2:13" s="33" customFormat="1" ht="15" x14ac:dyDescent="0.25"><c r="B41" s="214" t="str"><f>Translation!A76</f><v>TERTIARY SECTOR</v></c><c r="C41" s="215"/><c r="D41" s="215"/><c r="E41" s="216"/><c r="F41" s="216"/><c r="G41" s="217"/><c r="H41" s="217"/><c r="I41" s="217"/><c r="J41" s="217"/><c r="K41" s="217"/><c r="L41" s="217"/><c r="M41" s="217"/></row><row r="42" spans="2:13" s="33" customFormat="1" ht="45" x14ac:dyDescent="0.25"><c r="B42" s="240" t="str"><f>Translation!A77</f><v xml:space="preserve">Wholesale and retail trade; repair of motor vehicles and motorcycles </v></c><c r="C42" s="16" t="s"><v>1436</v></c><c r="D42" s="16" t="s"><v>1437</v></c><c r="E42" s="17"><v>2012</v></c><c r="F42" s="18"><v>2020</v></c><c r="G42" s="19"><v>5000</v></c><c r="H42" s="19"><v>9000</v></c><c r="I42" s="19" t="s"><v>537</v></c><c r="J42" s="19"><v>2474</v></c><c r="K42" s="338"><v>1620636</v></c><c r="L42" s="338"><v>66464</v></c><c r="M42" s="341"><v>463402</v></c></row><row r="43" spans="2:13" s="33" customFormat="1" ht="105" x14ac:dyDescent="0.25"><c r="B43" s="241"/><c r="C43" s="16" t="s"><v>1469</v></c><c r="D43" s="16" t="s"><v>1437</v></c><c r="E43" s="17"><v>2012</v></c><c r="F43" s="18"><v>2020</v></c><c r="G43" s="19"><v>10000</v></c><c r="H43" s="19"><v>80200</v></c><c r="I43" s="19" t="s"><v>537</v></c><c r="J43" s="19"><v>22041</v></c><c r="K43" s="349"/><c r="L43" s="349"/><c r="M43" s="350"/></row><row r="44" spans="2:13" s="33" customFormat="1" ht="60" x14ac:dyDescent="0.25"><c r="B44" s="242" t="s"><v>66</v></c><c r="C44" s="16" t="s"><v>1438</v></c><c r="D44" s="16" t="s"><v>1437</v></c><c r="E44" s="17"><v>2012</v></c><c r="F44" s="18"><v>2020</v></c><c r="G44" s="19"><v>5000</v></c><c r="H44" s="19"><v>-4622</v></c><c r="I44" s="19"><v>2466</v></c><c r="J44" s="19"><v>-692</v></c><c r="K44" s="349"/><c r="L44" s="349"/><c r="M44" s="350"/></row><row r="45" spans="2:13" s="33" customFormat="1" ht="45" x14ac:dyDescent="0.25"><c r="B45" s="317" t="s"><v>1421</v></c><c r="C45" s="16" t="s"><v>1439</v></c><c r="D45" s="16" t="s"><v>1437</v></c><c r="E45" s="17"><v>2012</v></c><c r="F45" s="18"><v>2020</v></c><c r="G45" s="19"><v>5000</v></c><c r="H45" s="19"><v>7825</v></c><c r="I45" s="19" t="s"><v>537</v></c><c r="J45" s="19"><v>2101</v></c><c r="K45" s="349"/><c r="L45" s="349"/><c r="M45" s="350"/></row><row r="46" spans="2:13" s="33" customFormat="1" ht="200.25" customHeight="1" x14ac:dyDescent="0.25"><c r="B46" s="319"/><c r="C46" s="16" t="s"><v>1470</v></c><c r="D46" s="16" t="s"><v>1437</v></c><c r="E46" s="17"><v>2012</v></c><c r="F46" s="18"><v>2020</v></c><c r="G46" s="19"><v>20000</v></c><c r="H46" s="19"><v>60582</v></c><c r="I46" s="19" t="s"><v>537</v></c><c r="J46" s="19"><v>16264</v></c><c r="K46" s="349"/><c r="L46" s="349"/><c r="M46" s="350"/></row><row r="47" spans="2:13" s="33" customFormat="1" ht="120" x14ac:dyDescent="0.25"><c r="B47" s="318"/><c r="C47" s="16" t="s"><v>1440</v></c><c r="D47" s="16" t="s"><v>1437</v></c><c r="E47" s="17"><v>2012</v></c><c r="F47" s="18"><v>2020</v></c><c r="G47" s="19"><v>10000</v></c><c r="H47" s="19"><v>4152</v></c><c r="I47" s="19"><v>6649</v></c><c r="J47" s="19"><v>2915</v></c><c r="K47" s="349"/><c r="L47" s="349"/><c r="M47" s="350"/></row><row r="48" spans="2:13" s="33" customFormat="1" ht="240" x14ac:dyDescent="0.25"><c r="B48" s="35"/><c r="C48" s="16" t="s"><v>1444</v></c><c r="D48" s="16" t="s"><v>1443</v></c><c r="E48" s="17"><v>2012</v></c><c r="F48" s="18"><v>2020</v></c><c r="G48" s="19"><v>10000</v></c><c r="H48" s="19"><v>26868</v></c><c r="I48" s="19" t="s"><v>537</v></c><c r="J48" s="19"><v>7387</v></c><c r="K48" s="349"/><c r="L48" s="349"/><c r="M48" s="350"/></row><row r="49" spans="2:13" s="33" customFormat="1" ht="60" customHeight="1" x14ac:dyDescent="0.25"><c r="B49" s="240" t="str"><f>Translation!A79</f><v>General public administration and social security</v></c><c r="C49" s="320" t="s"><v>1471</v></c><c r="D49" s="320" t="s"><v>1441</v></c><c r="E49" s="323"><v>2012</v></c><c r="F49" s="326"><v>2020</v></c><c r="G49" s="335"><v>200000</v></c><c r="H49" s="335"><v>-5830</v></c><c r="I49" s="335"><v>1407</v></c><c r="J49" s="335"><v>-1286</v></c><c r="K49" s="349"/><c r="L49" s="349"/><c r="M49" s="350"/></row><row r="50" spans="2:13" s="33" customFormat="1" ht="30" hidden="1" customHeight="1" x14ac:dyDescent="0.25"><c r="B50" s="241" t="str"><f>Translation!A80</f><v>Defense, justice, police and fire departments</v></c><c r="C50" s="321"/><c r="D50" s="321"/><c r="E50" s="324"/><c r="F50" s="327"/><c r="G50" s="336"/><c r="H50" s="336"/><c r="I50" s="336"/><c r="J50" s="336"/><c r="K50" s="349"/><c r="L50" s="349"/><c r="M50" s="350"/></row><row r="51" spans="2:13" s="33" customFormat="1" ht="15" x14ac:dyDescent="0.25"><c r="B51" s="241" t="str"><f>Translation!A81</f><v>Education</v></c><c r="C51" s="321"/><c r="D51" s="321"/><c r="E51" s="324"/><c r="F51" s="327"/><c r="G51" s="336"/><c r="H51" s="336"/><c r="I51" s="336"/><c r="J51" s="336"/><c r="K51" s="349"/><c r="L51" s="349"/><c r="M51" s="350"/></row><row r="52" spans="2:13" s="33" customFormat="1" ht="30" x14ac:dyDescent="0.25"><c r="B52" s="242" t="str"><f>Translation!A82</f><v>Human health and social work activities</v></c><c r="C52" s="322"/><c r="D52" s="322"/><c r="E52" s="325"/><c r="F52" s="328"/><c r="G52" s="337"/><c r="H52" s="337"/><c r="I52" s="337"/><c r="J52" s="337"/><c r="K52" s="349"/><c r="L52" s="349"/><c r="M52" s="350"/></row><row r="53" spans="2:13" s="33" customFormat="1" ht="15" x14ac:dyDescent="0.25"><c r="B53" s="35" t="str"><f>Translation!A84</f><v>Public lighting</v></c><c r="C53" s="16"/><c r="D53" s="16"/><c r="E53" s="17"/><c r="F53" s="18"/><c r="G53" s="19"/><c r="H53" s="19"/><c r="I53" s="19"/><c r="J53" s="19"/><c r="K53" s="349"/><c r="L53" s="349"/><c r="M53" s="350"/></row><row r="54" spans="2:13" s="33" customFormat="1" ht="150" x14ac:dyDescent="0.25"><c r="B54" s="317" t="s"><v>1442</v></c><c r="C54" s="16" t="s"><v>1472</v></c><c r="D54" s="16" t="s"><v>1443</v></c><c r="E54" s="17"><v>2012</v></c><c r="F54" s="18"><v>2020</v></c><c r="G54" s="19"><v>50000</v></c><c r="H54" s="19"><v>2795</v></c><c r="I54" s="19" t="s"><v>537</v></c><c r="J54" s="19"><v>769</v></c><c r="K54" s="349"/><c r="L54" s="349"/><c r="M54" s="350"/></row><row r="55" spans="2:13" s="33" customFormat="1" ht="240" x14ac:dyDescent="0.25"><c r="B55" s="318"/><c r="C55" s="16" t="s"><v>1444</v></c><c r="D55" s="16" t="s"><v>1443</v></c><c r="E55" s="17"><v>2012</v></c><c r="F55" s="18"><v>2020</v></c><c r="G55" s="19"><v>50000</v></c><c r="H55" s="19"><v>26868</v></c><c r="I55" s="19" t="s"><v>537</v></c><c r="J55" s="19"><v>7387</v></c><c r="K55" s="349"/><c r="L55" s="349"/><c r="M55" s="350"/></row><row r="56" spans="2:13" s="33" customFormat="1" ht="7.5" customHeight="1" x14ac:dyDescent="0.25"><c r="B56" s="35"/><c r="C56" s="16"/><c r="D56" s="16"/><c r="E56" s="17"/><c r="F56" s="18"/><c r="G56" s="19"/><c r="H56" s="19"/><c r="I56" s="19"/><c r="J56" s="19"/><c r="K56" s="363"/><c r="L56" s="363"/><c r="M56" s="351"/></row><row r="57" spans="2:13" s="33" customFormat="1" ht="15" x14ac:dyDescent="0.25"><c r="B57" s="214" t="str"><f>Translation!A85</f><v>TRANSPORTS</v></c><c r="C57" s="215"/><c r="D57" s="215"/><c r="E57" s="216"/><c r="F57" s="216"/><c r="G57" s="217"/><c r="H57" s="217"/><c r="I57" s="217"/><c r="J57" s="217"/><c r="K57" s="217"/><c r="L57" s="217"/><c r="M57" s="217"/></row><row r="58" spans="2:13" s="33" customFormat="1" ht="90" x14ac:dyDescent="0.25"><c r="B58" s="35" t="str"><f>Translation!A86</f><v>Urban and suburban passenger road land transport</v></c><c r="C58" s="16" t="s"><v>1446</v></c><c r="D58" s="16" t="s"><v>1447</v></c><c r="E58" s="17"><v>2012</v></c><c r="F58" s="18"><v>2020</v></c><c r="G58" s="19"><v>10000</v></c><c r="H58" s="19"><v>14002</v></c><c r="I58" s="19" t="s"><v>537</v></c><c r="J58" s="19"><v>3514</v></c><c r="K58" s="338"><v>534321</v></c><c r="L58" s="338"><v>232969</v></c><c r="M58" s="341"><v>161564</v></c></row><row r="59" spans="2:13" s="33" customFormat="1" ht="45" x14ac:dyDescent="0.25"><c r="B59" s="35" t="str"><f>Translation!A87</f><v>Other passenger road transport services (taxi, tourism, school buses, etc.)</v></c><c r="C59" s="16"/><c r="D59" s="16"/><c r="E59" s="17"/><c r="F59" s="18"/><c r="G59" s="19"/><c r="H59" s="19"/><c r="I59" s="19"/><c r="J59" s="19"/><c r="K59" s="349"/><c r="L59" s="349"/><c r="M59" s="350"/></row><row r="60" spans="2:13" s="33" customFormat="1" ht="90" x14ac:dyDescent="0.25"><c r="B60" s="35" t="str"><f>Translation!A88</f><v>Freight transport by road and removal services</v></c><c r="C60" s="16" t="s"><v>1449</v></c><c r="D60" s="16" t="s"><v>1450</v></c><c r="E60" s="17"><v>2012</v></c><c r="F60" s="18"><v>2020</v></c><c r="G60" s="19"><v>10000</v></c><c r="H60" s="19"><v>-154265</v></c><c r="I60" s="19"><v>28432</v></c><c r="J60" s="19"><v>-36527</v></c><c r="K60" s="349"/><c r="L60" s="349"/><c r="M60" s="350"/></row><row r="61" spans="2:13" s="33" customFormat="1" ht="15" x14ac:dyDescent="0.25"><c r="B61" s="35" t="str"><f>Translation!A89</f><v>Private transports</v></c><c r="C61" s="16"/><c r="D61" s="16"/><c r="E61" s="17"/><c r="F61" s="18"/><c r="G61" s="19"/><c r="H61" s="19"/><c r="I61" s="19"/><c r="J61" s="19"/><c r="K61" s="349"/><c r="L61" s="349"/><c r="M61" s="350"/></row><row r="62" spans="2:13" s="33" customFormat="1" ht="30" x14ac:dyDescent="0.25"><c r="B62" s="35" t="s"><v>1056</v></c><c r="C62" s="16" t="s"><v>1451</v></c><c r="D62" s="16" t="s"><v>1437</v></c><c r="E62" s="17"><v>2012</v></c><c r="F62" s="18"><v>2020</v></c><c r="G62" s="19"><v>5000</v></c><c r="H62" s="19"><v>184459</v></c><c r="I62" s="19"/><c r="J62" s="19"><v>47137</v></c><c r="K62" s="349"/><c r="L62" s="349"/><c r="M62" s="350"/></row><row r="63" spans="2:13" s="33" customFormat="1" ht="7.5" customHeight="1" x14ac:dyDescent="0.25"><c r="B63" s="35"/><c r="C63" s="16"/><c r="D63" s="16"/><c r="E63" s="17"/><c r="F63" s="18"/><c r="G63" s="19"/><c r="H63" s="19"/><c r="I63" s="19"/><c r="J63" s="19"/><c r="K63" s="363"/><c r="L63" s="363"/><c r="M63" s="351"/></row><row r="64" spans="2:13" s="33" customFormat="1" ht="15" x14ac:dyDescent="0.25"><c r="B64" s="214" t="str"><f>Translation!$A$173</f><v>SECONDARY ENERGY PRODUCTION AND ENERGY FLUXES</v></c><c r="C64" s="215"/><c r="D64" s="215"/><c r="E64" s="216"/><c r="F64" s="216"/><c r="G64" s="217"/><c r="H64" s="217"/><c r="I64" s="217"/><c r="J64" s="217"/><c r="K64" s="217"/><c r="L64" s="217"/><c r="M64" s="217"/></row><row r="65" spans="2:13" s="33" customFormat="1" ht="15" x14ac:dyDescent="0.25"><c r="B65" s="35" t="str"><f>Translation!$A$174</f><v>Electricity (non-renewable)</v></c><c r="C65" s="16"/><c r="D65" s="16"/><c r="E65" s="17"/><c r="F65" s="18"/><c r="G65" s="19"/><c r="H65" s="19"/><c r="I65" s="19"/><c r="J65" s="19"/><c r="K65" s="329"/><c r="L65" s="338"><v>86856.703871991791</v></c><c r="M65" s="341"><v>72427.929904208213</v></c></row><row r="66" spans="2:13" s="33" customFormat="1" ht="15" x14ac:dyDescent="0.25"><c r="B66" s="35" t="str"><f>Translation!$A$175</f><v>Heat (non-renewable)</v></c><c r="C66" s="16"/><c r="D66" s="16"/><c r="E66" s="17"/><c r="F66" s="18"/><c r="G66" s="19"/><c r="H66" s="19"/><c r="I66" s="19"/><c r="J66" s="19"/><c r="K66" s="330"/><c r="L66" s="349"/><c r="M66" s="350"/></row><row r="67" spans="2:13" s="33" customFormat="1" ht="15" x14ac:dyDescent="0.25"><c r="B67" s="35" t="str"><f>Translation!$A$176</f><v>Cold (non-renewable)</v></c><c r="C67" s="16"/><c r="D67" s="16"/><c r="E67" s="17"/><c r="F67" s="18"/><c r="G67" s="19"/><c r="H67" s="19"/><c r="I67" s="19"/><c r="J67" s="19"/><c r="K67" s="330"/><c r="L67" s="349"/><c r="M67" s="350"/></row><row r="68" spans="2:13" s="33" customFormat="1" ht="15" x14ac:dyDescent="0.25"><c r="B68" s="35" t="str"><f>Translation!$A$177</f><v>Hydro</v></c><c r="C68" s="16"/><c r="D68" s="16"/><c r="E68" s="17"/><c r="F68" s="18"/><c r="G68" s="19"/><c r="H68" s="19"/><c r="I68" s="19"/><c r="J68" s="19"/><c r="K68" s="330"/><c r="L68" s="349"/><c r="M68" s="350"/></row><row r="69" spans="2:13" s="33" customFormat="1" ht="15" x14ac:dyDescent="0.25"><c r="B69" s="35" t="str"><f>Translation!$A$178</f><v>Wind</v></c><c r="C69" s="16" t="s"><v>1479</v></c><c r="D69" s="16" t="s"><v>1437</v></c><c r="E69" s="17"><v>2012</v></c><c r="F69" s="18"><v>2020</v></c><c r="G69" s="19"><v>50000</v></c><c r="H69" s="19"/><c r="I69" s="19"><v>19468.210260787306</v></c><c r="J69" s="19"><v>16290.889839891448</v></c><c r="K69" s="330"/><c r="L69" s="349"/><c r="M69" s="350"/></row><row r="70" spans="2:13" s="33" customFormat="1" ht="15" x14ac:dyDescent="0.25"><c r="B70" s="35" t="str"><f>Translation!$A$179</f><v>Solar</v></c><c r="C70" s="16" t="s"><v>1480</v></c><c r="D70" s="16" t="s"><v>1437</v></c><c r="E70" s="17"><v>2012</v></c><c r="F70" s="18"><v>2020</v></c><c r="G70" s="19"><v>30000</v></c><c r="H70" s="19"/><c r="I70" s="19"><v>6486.835187305619</v></c><c r="J70" s="19"><v>5427.5395689933666</v></c><c r="K70" s="330"/><c r="L70" s="349"/><c r="M70" s="350"/></row><row r="71" spans="2:13" s="33" customFormat="1" ht="15" x14ac:dyDescent="0.25"><c r="B71" s="35" t="str"><f>Translation!$A$180</f><v>Solar (Solar thermal - high temp.)</v></c><c r="C71" s="16" t="s"><v>1487</v></c><c r="D71" s="16" t="s"><v>1437</v></c><c r="E71" s="17"><v>2012</v></c><c r="F71" s="18"><v>2020</v></c><c r="G71" s="19"><v>20000</v></c><c r="H71" s="19"/><c r="I71" s="19"><v>22314.580748128239</v></c><c r="J71" s="19"><v>18581.642975043091</v></c><c r="K71" s="330"/><c r="L71" s="349"/><c r="M71" s="350"/></row><row r="72" spans="2:13" s="33" customFormat="1" ht="15" x14ac:dyDescent="0.25"><c r="B72" s="35" t="str"><f>Translation!$A$181</f><v>Wind - Hydro</v></c><c r="C72" s="16" t="s"><v>1481</v></c><c r="D72" s="16" t="s"><v>1437</v></c><c r="E72" s="17"><v>2012</v></c><c r="F72" s="18"><v>2020</v></c><c r="G72" s="19"><v>30000</v></c><c r="H72" s="19"/><c r="I72" s="19"><v>33903.769135145674</v></c><c r="J72" s="19"><v>28248.105077037279</v></c><c r="K72" s="330"/><c r="L72" s="349"/><c r="M72" s="350"/></row><row r="73" spans="2:13" s="33" customFormat="1" ht="15" x14ac:dyDescent="0.25"><c r="B73" s="35" t="str"><f>Translation!$A$182</f><v>Biomass</v></c><c r="C73" s="16" t="s"><v>1482</v></c><c r="D73" s="16" t="s"><v>1437</v></c><c r="E73" s="17"><v>2012</v></c><c r="F73" s="18"><v>2020</v></c><c r="G73" s="19"><v>20000</v></c><c r="H73" s="19"/><c r="I73" s="19"><v>4683.3085406250066</v></c><c r="J73" s="19"><v>3899.6537852918523</v></c><c r="K73" s="330"/><c r="L73" s="349"/><c r="M73" s="350"/></row><row r="74" spans="2:13" s="33" customFormat="1" ht="15" x14ac:dyDescent="0.25"><c r="B74" s="35" t="str"><f>Translation!$A$183</f><v>Urban waste</v></c><c r="C74" s="16"/><c r="D74" s="16"/><c r="E74" s="17"/><c r="F74" s="18"/><c r="G74" s="19"/><c r="H74" s="19"/><c r="I74" s="19"/><c r="J74" s="19"/><c r="K74" s="330"/><c r="L74" s="349"/><c r="M74" s="350"/></row><row r="75" spans="2:13" s="33" customFormat="1" ht="15" x14ac:dyDescent="0.25"><c r="B75" s="35" t="str"><f>Translation!$A$184</f><v>Storage</v></c><c r="C75" s="16"/><c r="D75" s="16"/><c r="E75" s="17"/><c r="F75" s="18"/><c r="G75" s="19"/><c r="H75" s="19"/><c r="I75" s="19"/><c r="J75" s="19"/><c r="K75" s="330"/><c r="L75" s="349"/><c r="M75" s="350"/></row><row r="76" spans="2:13" s="33" customFormat="1" ht="15" x14ac:dyDescent="0.25"><c r="B76" s="35" t="str"><f>Translation!$A$185</f><v>External connection</v></c><c r="C76" s="16"/><c r="D76" s="16"/><c r="E76" s="17"/><c r="F76" s="18"/><c r="G76" s="19"/><c r="H76" s="19"/><c r="I76" s="19"/><c r="J76" s="19"/><c r="K76" s="330"/><c r="L76" s="349"/><c r="M76" s="350"/></row><row r="77" spans="2:13" s="33" customFormat="1" ht="30" x14ac:dyDescent="0.25"><c r="B77" s="35" t="str"><f>Translation!$A$186</f><v>Distribution losses and self-consumption</v></c><c r="C77" s="16"/><c r="D77" s="16"/><c r="E77" s="17"/><c r="F77" s="18"/><c r="G77" s="19"/><c r="H77" s="19"/><c r="I77" s="19"/><c r="J77" s="19"/><c r="K77" s="330"/><c r="L77" s="349"/><c r="M77" s="350"/></row><row r="78" spans="2:13" s="33" customFormat="1" ht="7.5" customHeight="1" x14ac:dyDescent="0.25"><c r="B78" s="35"/><c r="C78" s="16"/><c r="D78" s="16"/><c r="E78" s="17"/><c r="F78" s="18"/><c r="G78" s="19"/><c r="H78" s="19"/><c r="I78" s="19"/><c r="J78" s="19"/><c r="K78" s="331"/><c r="L78" s="363"/><c r="M78" s="351"/></row><row r="79" spans="2:13" s="33" customFormat="1" ht="15" x14ac:dyDescent="0.25"><c r="B79" s="214" t="str"><f>Translation!A187</f><v>LAND USE PLANNING</v></c><c r="C79" s="215"/><c r="D79" s="215"/><c r="E79" s="216"/><c r="F79" s="216"/><c r="G79" s="217"/><c r="H79" s="217"/><c r="I79" s="217"/><c r="J79" s="217"/><c r="K79" s="217"/><c r="L79" s="217"/><c r="M79" s="217"/></row><row r="80" spans="2:13" s="33" customFormat="1" ht="15" x14ac:dyDescent="0.25"><c r="B80" s="35" t="str"><f>Translation!A188</f><v>Regional and local strategic planning</v></c><c r="C80" s="16"/><c r="D80" s="16"/><c r="E80" s="17"/><c r="F80" s="18"/><c r="G80" s="19"/><c r="H80" s="19"/><c r="I80" s="19"/><c r="J80" s="19"/><c r="K80" s="329"/><c r="L80" s="329"/><c r="M80" s="329"/></row><row r="81" spans="2:13" s="33" customFormat="1" ht="15" x14ac:dyDescent="0.25"><c r="B81" s="35" t="str"><f>Translation!A189</f><v>Transports and mobility planning</v></c><c r="C81" s="16"/><c r="D81" s="16"/><c r="E81" s="17"/><c r="F81" s="18"/><c r="G81" s="19"/><c r="H81" s="19"/><c r="I81" s="19"/><c r="J81" s="19"/><c r="K81" s="330"/><c r="L81" s="330"/><c r="M81" s="330"/></row><row r="82" spans="2:13" s="33" customFormat="1" ht="15" x14ac:dyDescent="0.25"><c r="B82" s="35" t="str"><f>Translation!A190</f><v>Energy infrastructures planning</v></c><c r="C82" s="16"/><c r="D82" s="16"/><c r="E82" s="17"/><c r="F82" s="18"/><c r="G82" s="19"/><c r="H82" s="19"/><c r="I82" s="19"/><c r="J82" s="19"/><c r="K82" s="330"/><c r="L82" s="330"/><c r="M82" s="330"/></row><row r="83" spans="2:13" s="33" customFormat="1" ht="15" x14ac:dyDescent="0.25"><c r="B83" s="35" t="str"><f>Translation!A191</f><v>Renewable energy land use planning</v></c><c r="C83" s="16"/><c r="D83" s="16"/><c r="E83" s="17"/><c r="F83" s="18"/><c r="G83" s="19"/><c r="H83" s="19"/><c r="I83" s="19"/><c r="J83" s="19"/><c r="K83" s="330"/><c r="L83" s="330"/><c r="M83" s="330"/></row><row r="84" spans="2:13" s="33" customFormat="1" ht="7.5" customHeight="1" x14ac:dyDescent="0.25"><c r="B84" s="35"/><c r="C84" s="16"/><c r="D84" s="16"/><c r="E84" s="17"/><c r="F84" s="18"/><c r="G84" s="19"/><c r="H84" s="19"/><c r="I84" s="19"/><c r="J84" s="19"/><c r="K84" s="331"/><c r="L84" s="331"/><c r="M84" s="331"/></row><row r="85" spans="2:13" s="33" customFormat="1" ht="15" x14ac:dyDescent="0.25"><c r="B85" s="214" t="str"><f>Translation!A192</f><v>PUBLIC PROCUREMENT OF PRODUCTS AND SERVICES</v></c><c r="C85" s="215"/><c r="D85" s="215"/><c r="E85" s="216"/><c r="F85" s="216"/><c r="G85" s="217"/><c r="H85" s="217"/><c r="I85" s="217"/><c r="J85" s="217"/><c r="K85" s="217"/><c r="L85" s="217"/><c r="M85" s="217"/></row><row r="86" spans="2:13" s="33" customFormat="1" ht="30" x14ac:dyDescent="0.25"><c r="B86" s="35" t="str"><f>Translation!A193</f><v>Energy efficiency requirements/standards</v></c><c r="C86" s="16"/><c r="D86" s="16"/><c r="E86" s="17"/><c r="F86" s="18"/><c r="G86" s="19"/><c r="H86" s="19"/><c r="I86" s="19"/><c r="J86" s="19"/><c r="K86" s="329"/><c r="L86" s="329"/><c r="M86" s="329"/></row><row r="87" spans="2:13" s="33" customFormat="1" ht="30" x14ac:dyDescent="0.25"><c r="B87" s="35" t="str"><f>Translation!A194</f><v>Renewable energy requirements/standards</v></c><c r="C87" s="16"/><c r="D87" s="16"/><c r="E87" s="17"/><c r="F87" s="18"/><c r="G87" s="19"/><c r="H87" s="19"/><c r="I87" s="19"/><c r="J87" s="19"/><c r="K87" s="330"/><c r="L87" s="330"/><c r="M87" s="330"/></row><row r="88" spans="2:13" s="33" customFormat="1" ht="7.5" customHeight="1" x14ac:dyDescent="0.25"><c r="B88" s="35"/><c r="C88" s="16"/><c r="D88" s="16"/><c r="E88" s="17"/><c r="F88" s="18"/><c r="G88" s="19"/><c r="H88" s="19"/><c r="I88" s="19"/><c r="J88" s="19"/><c r="K88" s="331"/><c r="L88" s="331"/><c r="M88" s="331"/></row><row r="89" spans="2:13" s="33" customFormat="1" ht="15" x14ac:dyDescent="0.25"><c r="B89" s="214" t="str"><f>Translation!A195</f><v>CITIZENS AND STAKEHOLDERS</v></c><c r="C89" s="215"/><c r="D89" s="215"/><c r="E89" s="216"/><c r="F89" s="216"/><c r="G89" s="217"/><c r="H89" s="217"/><c r="I89" s="217"/><c r="J89" s="217"/><c r="K89" s="217"/><c r="L89" s="217"/><c r="M89" s="217"/></row><row r="90" spans="2:13" s="33" customFormat="1" ht="30" x14ac:dyDescent="0.25"><c r="B90" s="35" t="str"><f>Translation!A196</f><v>Advisory services</v></c><c r="C90" s="16" t="s"><v>1490</v></c><c r="D90" s="16" t="s"><v>1437</v></c><c r="E90" s="17"><v>2012</v></c><c r="F90" s="18"><v>2020</v></c><c r="G90" s="19"><v>20000</v></c><c r="H90" s="19"/><c r="I90" s="19"/><c r="J90" s="19"/><c r="K90" s="329"/><c r="L90" s="329"/><c r="M90" s="329"/></row><row r="91" spans="2:13" s="33" customFormat="1" ht="15" x14ac:dyDescent="0.25"><c r="B91" s="35" t="str"><f>Translation!A197</f><v>Financial support and grants</v></c><c r="C91" s="16"/><c r="D91" s="16"/><c r="E91" s="17"/><c r="F91" s="18"/><c r="G91" s="19"/><c r="H91" s="19"/><c r="I91" s="19"/><c r="J91" s="19"/><c r="K91" s="330"/><c r="L91" s="330"/><c r="M91" s="330"/></row><row r="92" spans="2:13" s="33" customFormat="1" ht="15" x14ac:dyDescent="0.25"><c r="B92" s="35" t="str"><f>Translation!A198</f><v>Awareness raising and networking</v></c><c r="C92" s="16"/><c r="D92" s="16"/><c r="E92" s="17"/><c r="F92" s="18"/><c r="G92" s="19"/><c r="H92" s="19"/><c r="I92" s="19"/><c r="J92" s="19"/><c r="K92" s="330"/><c r="L92" s="330"/><c r="M92" s="330"/></row><row r="93" spans="2:13" s="33" customFormat="1" ht="45" x14ac:dyDescent="0.25"><c r="B93" s="35" t="str"><f>Translation!A199</f><v>Training and education</v></c><c r="C93" s="16" t="s"><v>1489</v></c><c r="D93" s="16" t="s"><v>1437</v></c><c r="E93" s="17"><v>2012</v></c><c r="F93" s="18"><v>2020</v></c><c r="G93" s="19"><v>25000</v></c><c r="H93" s="19"/><c r="I93" s="19"/><c r="J93" s="19"/><c r="K93" s="330"/><c r="L93" s="330"/><c r="M93" s="330"/></row><row r="94" spans="2:13" s="33" customFormat="1" ht="30" x14ac:dyDescent="0.25"><c r="B94" s="35" t="str"><f>Translation!A200</f><v>Monitoring</v></c><c r="C94" s="16" t="s"><v>1488</v></c><c r="D94" s="16" t="s"><v>1437</v></c><c r="E94" s="17"><v>2012</v></c><c r="F94" s="18"><v>2020</v></c><c r="G94" s="19"><v>25000</v></c><c r="H94" s="19"/><c r="I94" s="19"/><c r="J94" s="19"/><c r="K94" s="330"/><c r="L94" s="330"/><c r="M94" s="330"/></row><row r="95" spans="2:13" s="33" customFormat="1" ht="15" x14ac:dyDescent="0.25"><c r="B95" s="35" t="str"><f>Translation!A201</f><v>Regulamentation</v></c><c r="C95" s="16"/><c r="D95" s="16"/><c r="E95" s="17"/><c r="F95" s="18"/><c r="G95" s="19"/><c r="H95" s="19"/><c r="I95" s="19"/><c r="J95" s="19"/><c r="K95" s="330"/><c r="L95" s="330"/><c r="M95" s="330"/></row><row r="96" spans="2:13" s="33" customFormat="1" ht="7.5" customHeight="1" x14ac:dyDescent="0.25"><c r="B96" s="35"/><c r="C96" s="16"/><c r="D96" s="16"/><c r="E96" s="17"/><c r="F96" s="18"/><c r="G96" s="19"/><c r="H96" s="19"/><c r="I96" s="19"/><c r="J96" s="19"/><c r="K96" s="331"/><c r="L96" s="331"/><c r="M96" s="331"/></row><row r="97" spans="1:13" s="33" customFormat="1" ht="15" x14ac:dyDescent="0.25"><c r="B97" s="214" t="str"><f>Translation!A202</f><v>OTHER SECTORS (please specify)</v></c><c r="C97" s="215"/><c r="D97" s="215"/><c r="E97" s="216"/><c r="F97" s="216"/><c r="G97" s="217"/><c r="H97" s="217"/><c r="I97" s="217"/><c r="J97" s="217"/><c r="K97" s="217"/><c r="L97" s="217"/><c r="M97" s="217"/></row><row r="98" spans="1:13" s="33" customFormat="1" ht="15" x14ac:dyDescent="0.25"><c r="B98" s="165" t="str"><f>Translation!A203</f><v>…</v></c><c r="C98" s="16"/><c r="D98" s="16"/><c r="E98" s="17"/><c r="F98" s="18"/><c r="G98" s="19"/><c r="H98" s="19"/><c r="I98" s="19"/><c r="J98" s="19"/><c r="K98" s="329"/><c r="L98" s="329"/><c r="M98" s="329"/></row><row r="99" spans="1:13" s="33" customFormat="1" ht="15" x14ac:dyDescent="0.25"><c r="B99" s="165" t="str"><f>Translation!A204</f><v>…</v></c><c r="C99" s="16"/><c r="D99" s="16"/><c r="E99" s="17"/><c r="F99" s="18"/><c r="G99" s="19"/><c r="H99" s="19"/><c r="I99" s="19"/><c r="J99" s="19"/><c r="K99" s="330"/><c r="L99" s="330"/><c r="M99" s="330"/></row><row r="100" spans="1:13" s="33" customFormat="1" ht="15" x14ac:dyDescent="0.25"><c r="B100" s="165" t="str"><f>Translation!A205</f><v>…</v></c><c r="C100" s="16"/><c r="D100" s="16"/><c r="E100" s="17"/><c r="F100" s="18"/><c r="G100" s="19"/><c r="H100" s="19"/><c r="I100" s="19"/><c r="J100" s="19"/><c r="K100" s="330"/><c r="L100" s="330"/><c r="M100" s="330"/></row><row r="101" spans="1:13" s="33" customFormat="1" ht="15" x14ac:dyDescent="0.25"><c r="B101" s="165" t="str"><f>Translation!A206</f><v>…</v></c><c r="C101" s="16"/><c r="D101" s="16"/><c r="E101" s="17"/><c r="F101" s="18"/><c r="G101" s="19"/><c r="H101" s="19"/><c r="I101" s="19"/><c r="J101" s="19"/><c r="K101" s="330"/><c r="L101" s="330"/><c r="M101" s="330"/></row><row r="102" spans="1:13" s="33" customFormat="1" ht="15" x14ac:dyDescent="0.25"><c r="B102" s="165" t="str"><f>Translation!A207</f><v>…</v></c><c r="C102" s="16"/><c r="D102" s="16"/><c r="E102" s="17"/><c r="F102" s="18"/><c r="G102" s="19"/><c r="H102" s="19"/><c r="I102" s="19"/><c r="J102" s="19"/><c r="K102" s="331"/><c r="L102" s="331"/><c r="M102" s="331"/></row><row r="103" spans="1:13" s="33" customFormat="1" ht="15" x14ac:dyDescent="0.25"><c r="B103" s="235" t="str"><f>Translation!A208</f><v>TOTAL</v></c><c r="C103" s="236"/><c r="D103" s="236"/><c r="E103" s="236"/><c r="F103" s="237"/><c r="G103" s="220"><f>SUM(G14:G102)</f><v>850000</v></c><c r="H103" s="220"><f>SUM(H14:H102)</f><v>417057</v></c><c r="I103" s="220"><f>SUM(I14:I102)</f><v>155563.70387199186</v></c><c r="J103" s="220"><f>SUM(J14:J102)</f><v>207565.83124625706</v></c><c r="K103" s="36"><f>K14+K30+K35+K42+K58+K65+K80+K86+K90+K98</f><v>3872840.3066051081</v></c><c r="L103" s="36"><f>L14+L30+L35+L42+L58+L65+L80+L86+L90+L98</f><v>604359.02051420615</v></c><c r="M103" s="36"><f>M14+M30+M35+M42+M58+M65+M80+M86+M90+M98</f><v>1184893.9299042083</v></c></row><row r="104" spans="1:13" ht="17.25" customHeight="1" x14ac:dyDescent="0.25"><c r="B104" s="37"/><c r="C104" s="38"/><c r="D104" s="39"/><c r="E104" s="40"/><c r="F104" s="41"/><c r="J104" s="42"/></row><row r="105" spans="1:13" s="106" customFormat="1" ht="36" x14ac:dyDescent="0.25"><c r="A105" s="105" t="s"><v>10</v></c><c r="B105" s="234" t="str"><f>Translation!A209</f><v>WEBSITE</v></c><c r="C105" s="234"/><c r="D105" s="234"/><c r="E105" s="234"/><c r="F105" s="234"/><c r="G105" s="234"/><c r="H105" s="234"/><c r="I105" s="234"/><c r="J105" s="234"/><c r="K105" s="234"/><c r="L105" s="234"/><c r="M105" s="234"/></row><row r="106" spans="1:13" ht="15.75" customHeight="1" x14ac:dyDescent="0.25"><c r="A106" s="43"/><c r="C106" s="44" t="str"><f>Translation!A210</f><v>Direct link to the webpage dedicated to ISEAP (if any)</v></c><c r="D106" s="231"/><c r="E106" s="232"/><c r="F106" s="232"/><c r="G106" s="232"/><c r="H106" s="233"/><c r="I106" s="26"/></row><row r="107" spans="1:13" ht="17.25" customHeight="1" x14ac:dyDescent="0.25"><c r="B107" s="37"/><c r="J107" s="42"/></row><row r="108" spans="1:13" ht="12.75" customHeight="1" x14ac:dyDescent="0.25"><c r="B108" s="230"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08" s="230"/><c r="D108" s="230"/><c r="E108" s="230"/><c r="F108" s="230"/><c r="G108" s="230"/><c r="H108" s="230"/><c r="I108" s="230"/><c r="J108" s="230"/><c r="K108" s="230"/><c r="L108" s="230"/><c r="M108" s="230"/></row><row r="109" spans="1:13" ht="15" x14ac:dyDescent="0.25"><c r="B109" s="230"/><c r="C109" s="230"/><c r="D109" s="230"/><c r="E109" s="230"/><c r="F109" s="230"/><c r="G109" s="230"/><c r="H109" s="230"/><c r="I109" s="230"/><c r="J109" s="230"/><c r="K109" s="230"/><c r="L109" s="230"/><c r="M109" s="230"/></row><row r="110" spans="1:13" ht="15" x14ac:dyDescent="0.25"><c r="B110" s="230"/><c r="C110" s="230"/><c r="D110" s="230"/><c r="E110" s="230"/><c r="F110" s="230"/><c r="G110" s="230"/><c r="H110" s="230"/><c r="I110" s="230"/><c r="J110" s="230"/><c r="K110" s="230"/><c r="L110" s="230"/><c r="M110" s="230"/></row><row r="538" spans="3:3" x14ac:dyDescent="0.25"><c r="C538" s="238"/></row></sheetData><mergeCells count="67"><mergeCell ref="B10:M10"/><mergeCell ref="B5:M5"/><mergeCell ref="K65:K78"/><mergeCell ref="L65:L78"/><mergeCell ref="M65:M78"/><mergeCell ref="K42:K56"/><mergeCell ref="L42:L56"/><mergeCell ref="M42:M56"/><mergeCell ref="K58:K63"/><mergeCell ref="L58:L6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M58:M63"/><mergeCell ref="M86:M88"/><mergeCell ref="K90:K96"/><mergeCell ref="L90:L96"/><mergeCell ref="M90:M96"/><mergeCell ref="K80:K84"/><mergeCell ref="L80:L84"/><mergeCell ref="M80:M84"/><mergeCell ref="B24:B25"/><mergeCell ref="K14:K28"/><mergeCell ref="L14:L28"/><mergeCell ref="M14:M28"/><mergeCell ref="K30:K33"/><mergeCell ref="L30:L33"/><mergeCell ref="M30:M33"/><mergeCell ref="K35:K40"/><mergeCell ref="L35:L40"/><mergeCell ref="M35:M40"/><mergeCell ref="B30:B31"/><mergeCell ref="B38:B39"/><mergeCell ref="F49:F52"/><mergeCell ref="K98:K102"/><mergeCell ref="L98:L102"/><mergeCell ref="M98:M102"/><mergeCell ref="D14:D17"/><mergeCell ref="E14:E17"/><mergeCell ref="F14:F17"/><mergeCell ref="H14:H17"/><mergeCell ref="I14:I17"/><mergeCell ref="J14:J17"/><mergeCell ref="G49:G52"/><mergeCell ref="H49:H52"/><mergeCell ref="J49:J52"/><mergeCell ref="I49:I52"/><mergeCell ref="K86:K88"/><mergeCell ref="L86:L88"/><mergeCell ref="B54:B55"/><mergeCell ref="B45:B47"/><mergeCell ref="C49:C52"/><mergeCell ref="D49:D52"/><mergeCell ref="E49:E52"/></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FEFA393-AA48-4054-9317-AE38A59EF5A9}"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09AE573D-1EDF-42BC-8655-87055A252724}" xmlns:ds="http://schemas.openxmlformats.org/officeDocument/2006/customXml"><ds:schemaRefs><ds:schemaRef ds:uri="http://schemas.microsoft.com/sharepoint/v3/contenttype/forms"/></ds:schemaRefs></ds:datastoreItem>
</file>

<file path=customXml/itemProps3.xml><?xml version="1.0" encoding="UTF-8" standalone="no"?>
<ds:datastoreItem ds:itemID_"{7EC42159-FFAF-44B4-9D53-60B8F883E6C9}" xmlns:ds="http://schemas.openxmlformats.org/officeDocument/2006/customXml"><ds:schemaRefs><ds:schemaRef ds:uri="http://www.w3.org/XML/1998/namespace"/><ds:schemaRef ds:uri="http://schemas.microsoft.com/office/2006/documentManagement/types"/><ds:schemaRef ds:uri="http://schemas.openxmlformats.org/package/2006/metadata/core-properties"/><ds:schemaRef ds:uri="http://purl.org/dc/elements/1.1/"/><ds:schemaRef ds:uri="http://purl.org/dc/dcmitype/"/><ds:schemaRef ds:uri="http://schemas.microsoft.com/office/2006/metadata/properties"/><ds:schemaRef ds:uri="http://purl.org/dc/term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Filipe Oliveira</dc:creator>
  <cp:lastModifiedBy>komninos</cp:lastModifiedBy>
  <cp:lastPrinted>2011-12-08T15:15:54Z</cp:lastPrinted>
  <dcterms:created xsi:type="dcterms:W3CDTF">2011-03-07T15:38:06Z</dcterms:created>
  <dcterms:modified xsi:type="dcterms:W3CDTF">2012-01-26T22:52:14Z</dcterms:modified>
  <cp:contentType>Document</cp:contentType>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